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3" activeTab="3"/>
  </bookViews>
  <sheets>
    <sheet name="结算分配表 (大于零) " sheetId="14" state="hidden" r:id="rId1"/>
    <sheet name="结算分配表 (小于零) " sheetId="15" state="hidden" r:id="rId2"/>
    <sheet name="结算分配表 (本表求和)" sheetId="16" state="hidden" r:id="rId3"/>
    <sheet name="汇总表" sheetId="1" r:id="rId4"/>
    <sheet name="结算分配表（引用求和）" sheetId="2" state="hidden" r:id="rId5"/>
    <sheet name="预算" sheetId="3" state="hidden" r:id="rId6"/>
    <sheet name="招生、使用金额" sheetId="4" state="hidden" r:id="rId7"/>
    <sheet name="招生人数" sheetId="6" state="hidden" r:id="rId8"/>
    <sheet name="Sheet3" sheetId="5" state="hidden" r:id="rId9"/>
  </sheets>
  <definedNames>
    <definedName name="_xlnm._FilterDatabase" localSheetId="0" hidden="1">'结算分配表 (大于零) '!$B$2:$H$111</definedName>
    <definedName name="_xlnm._FilterDatabase" localSheetId="1" hidden="1">'结算分配表 (小于零) '!$B$2:$H$28</definedName>
    <definedName name="_xlnm._FilterDatabase" localSheetId="2" hidden="1">'结算分配表 (本表求和)'!$B$2:$H$131</definedName>
    <definedName name="_xlnm._FilterDatabase" localSheetId="4" hidden="1">'结算分配表（引用求和）'!$B$2:$H$131</definedName>
    <definedName name="_xlnm._FilterDatabase" localSheetId="5" hidden="1">预算!$A$1:$L$320</definedName>
    <definedName name="_xlnm._FilterDatabase" localSheetId="6" hidden="1">招生、使用金额!$A$1:$AD$745</definedName>
    <definedName name="_xlnm._FilterDatabase" localSheetId="7" hidden="1">招生人数!$A$1:$Y$118</definedName>
    <definedName name="_xlnm._FilterDatabase" localSheetId="3" hidden="1">汇总表!$A$4:$AK$16</definedName>
    <definedName name="_xlnm.Print_Area" localSheetId="3">汇总表!$B:$AK</definedName>
    <definedName name="_xlnm.Print_Area" localSheetId="2">'结算分配表 (本表求和)'!$A$1:$H$131</definedName>
    <definedName name="_xlnm.Print_Area" localSheetId="0">'结算分配表 (大于零) '!$A$1:$H$111</definedName>
    <definedName name="_xlnm.Print_Area" localSheetId="1">'结算分配表 (小于零) '!$A$1:$H$28</definedName>
    <definedName name="_xlnm.Print_Area" localSheetId="4">'结算分配表（引用求和）'!$A$1:$H$131</definedName>
    <definedName name="_xlnm.Print_Titles" localSheetId="3">汇总表!$1:$5</definedName>
    <definedName name="_xlnm.Print_Titles" localSheetId="2">'结算分配表 (本表求和)'!$1:$2</definedName>
    <definedName name="_xlnm.Print_Titles" localSheetId="0">'结算分配表 (大于零) '!$1:$2</definedName>
    <definedName name="_xlnm.Print_Titles" localSheetId="1">'结算分配表 (小于零) '!$1:$2</definedName>
    <definedName name="_xlnm.Print_Titles" localSheetId="4">'结算分配表（引用求和）'!$1:$2</definedName>
  </definedNames>
  <calcPr calcId="144525"/>
</workbook>
</file>

<file path=xl/sharedStrings.xml><?xml version="1.0" encoding="utf-8"?>
<sst xmlns="http://schemas.openxmlformats.org/spreadsheetml/2006/main" count="4010" uniqueCount="204">
  <si>
    <t>“农村干部学历提升工程”结算分配表（经费盈余）</t>
  </si>
  <si>
    <t>序号</t>
  </si>
  <si>
    <t>市</t>
  </si>
  <si>
    <t>县（市、区）</t>
  </si>
  <si>
    <t>招生总数</t>
  </si>
  <si>
    <t>分配金额</t>
  </si>
  <si>
    <t>使用金额</t>
  </si>
  <si>
    <t>结余金额
（万元）</t>
  </si>
  <si>
    <t>备注</t>
  </si>
  <si>
    <t>大同市</t>
  </si>
  <si>
    <t>广灵县</t>
  </si>
  <si>
    <t>浑源县</t>
  </si>
  <si>
    <t>灵丘县</t>
  </si>
  <si>
    <t>天镇县</t>
  </si>
  <si>
    <t>新荣区</t>
  </si>
  <si>
    <t>云冈区</t>
  </si>
  <si>
    <t>云州区</t>
  </si>
  <si>
    <t>左云县</t>
  </si>
  <si>
    <t>晋城市</t>
  </si>
  <si>
    <t>城区</t>
  </si>
  <si>
    <t>高平市</t>
  </si>
  <si>
    <t>陵川县</t>
  </si>
  <si>
    <t>沁水县</t>
  </si>
  <si>
    <t>阳城县</t>
  </si>
  <si>
    <t>泽州县</t>
  </si>
  <si>
    <t>晋中市</t>
  </si>
  <si>
    <t>和顺县</t>
  </si>
  <si>
    <t>介休市</t>
  </si>
  <si>
    <t>灵石县</t>
  </si>
  <si>
    <t>平遥县</t>
  </si>
  <si>
    <t>祁县</t>
  </si>
  <si>
    <t>太谷区</t>
  </si>
  <si>
    <t>昔阳县</t>
  </si>
  <si>
    <t>榆次区</t>
  </si>
  <si>
    <t>榆社县</t>
  </si>
  <si>
    <t>左权县</t>
  </si>
  <si>
    <t>临汾市</t>
  </si>
  <si>
    <t>安泽县</t>
  </si>
  <si>
    <t>大宁县</t>
  </si>
  <si>
    <t>汾西县</t>
  </si>
  <si>
    <t>浮山县</t>
  </si>
  <si>
    <t>洪洞县</t>
  </si>
  <si>
    <t>吉县</t>
  </si>
  <si>
    <t>蒲县</t>
  </si>
  <si>
    <t>隰县</t>
  </si>
  <si>
    <t>乡宁县</t>
  </si>
  <si>
    <t>襄汾县</t>
  </si>
  <si>
    <t>尧都区</t>
  </si>
  <si>
    <t>翼城县</t>
  </si>
  <si>
    <t>吕梁市</t>
  </si>
  <si>
    <t>方山县</t>
  </si>
  <si>
    <t>汾阳市</t>
  </si>
  <si>
    <t>交城县</t>
  </si>
  <si>
    <t>交口县</t>
  </si>
  <si>
    <t>岚县</t>
  </si>
  <si>
    <t>临县</t>
  </si>
  <si>
    <t>柳林县</t>
  </si>
  <si>
    <t>石楼县</t>
  </si>
  <si>
    <t>文水县</t>
  </si>
  <si>
    <t>兴县</t>
  </si>
  <si>
    <t>中阳县</t>
  </si>
  <si>
    <t>朔州市</t>
  </si>
  <si>
    <t>怀仁市</t>
  </si>
  <si>
    <t>平鲁区</t>
  </si>
  <si>
    <t>山阴县</t>
  </si>
  <si>
    <t>朔城区</t>
  </si>
  <si>
    <t>太原市</t>
  </si>
  <si>
    <t>晋源区</t>
  </si>
  <si>
    <t>娄烦县</t>
  </si>
  <si>
    <t>清徐县</t>
  </si>
  <si>
    <t>万柏林区</t>
  </si>
  <si>
    <t>小店区</t>
  </si>
  <si>
    <t>杏花岭区</t>
  </si>
  <si>
    <t>阳曲县</t>
  </si>
  <si>
    <t>迎泽区</t>
  </si>
  <si>
    <t>忻州市</t>
  </si>
  <si>
    <t>保德县</t>
  </si>
  <si>
    <t>代县</t>
  </si>
  <si>
    <t>定襄县</t>
  </si>
  <si>
    <t>河曲县</t>
  </si>
  <si>
    <t>静乐县</t>
  </si>
  <si>
    <t>岢岚县</t>
  </si>
  <si>
    <t>宁武县</t>
  </si>
  <si>
    <t>偏关县</t>
  </si>
  <si>
    <t>神池县</t>
  </si>
  <si>
    <t>五寨县</t>
  </si>
  <si>
    <t>阳泉市</t>
  </si>
  <si>
    <t>郊区</t>
  </si>
  <si>
    <t>矿区</t>
  </si>
  <si>
    <t>平定县</t>
  </si>
  <si>
    <t>盂县</t>
  </si>
  <si>
    <t>运城市</t>
  </si>
  <si>
    <t>河津市</t>
  </si>
  <si>
    <t>稷山县</t>
  </si>
  <si>
    <t>绛县</t>
  </si>
  <si>
    <t>临猗县</t>
  </si>
  <si>
    <t>平陆县</t>
  </si>
  <si>
    <t>芮城县</t>
  </si>
  <si>
    <t>万荣县</t>
  </si>
  <si>
    <t>闻喜县</t>
  </si>
  <si>
    <t>夏县</t>
  </si>
  <si>
    <t>新绛县</t>
  </si>
  <si>
    <t>盐湖区</t>
  </si>
  <si>
    <t>永济市</t>
  </si>
  <si>
    <t>垣曲县</t>
  </si>
  <si>
    <t>长治市</t>
  </si>
  <si>
    <t>壶关县</t>
  </si>
  <si>
    <t>黎城县</t>
  </si>
  <si>
    <t>潞城区</t>
  </si>
  <si>
    <t>潞州区</t>
  </si>
  <si>
    <t>平顺县</t>
  </si>
  <si>
    <t>上党区</t>
  </si>
  <si>
    <t>屯留区</t>
  </si>
  <si>
    <t>武乡县</t>
  </si>
  <si>
    <t>襄垣县</t>
  </si>
  <si>
    <t>长子县</t>
  </si>
  <si>
    <t>合计</t>
  </si>
  <si>
    <t>“农村干部学历提升工程”结算分配表（经费不足）</t>
  </si>
  <si>
    <t>平城区</t>
  </si>
  <si>
    <t>阳高县</t>
  </si>
  <si>
    <t>寿阳县</t>
  </si>
  <si>
    <t>古县</t>
  </si>
  <si>
    <t>侯马市</t>
  </si>
  <si>
    <t>霍州市</t>
  </si>
  <si>
    <t>曲沃县</t>
  </si>
  <si>
    <t>永和县</t>
  </si>
  <si>
    <t>离石区</t>
  </si>
  <si>
    <t>孝义市</t>
  </si>
  <si>
    <t>右玉县</t>
  </si>
  <si>
    <t>古交市</t>
  </si>
  <si>
    <t>尖草坪区</t>
  </si>
  <si>
    <t>繁峙县</t>
  </si>
  <si>
    <t>五台县</t>
  </si>
  <si>
    <t>原平市</t>
  </si>
  <si>
    <t>沁源县</t>
  </si>
  <si>
    <t>“农村干部学历提升工程”结算分配表</t>
  </si>
  <si>
    <t>应县</t>
  </si>
  <si>
    <t>忻府区</t>
  </si>
  <si>
    <t>沁县</t>
  </si>
  <si>
    <t>“农村干部学历提升工程”（2018秋——2021春）招生、资金使用情况汇总表</t>
  </si>
  <si>
    <t>单位盖章：</t>
  </si>
  <si>
    <t>经办人：</t>
  </si>
  <si>
    <t>负责人：</t>
  </si>
  <si>
    <t>2018年</t>
  </si>
  <si>
    <t>2019年</t>
  </si>
  <si>
    <t>2020年</t>
  </si>
  <si>
    <t>2021年</t>
  </si>
  <si>
    <t>3年（2018秋——2021春）合计</t>
  </si>
  <si>
    <t>计划招生数</t>
  </si>
  <si>
    <t>下拨金额
（万元）</t>
  </si>
  <si>
    <t>实际招生数</t>
  </si>
  <si>
    <t>使用金额
（万元）</t>
  </si>
  <si>
    <t>计划与实际招生人数差</t>
  </si>
  <si>
    <t>春季</t>
  </si>
  <si>
    <t>秋季</t>
  </si>
  <si>
    <t>总数</t>
  </si>
  <si>
    <t>小计</t>
  </si>
  <si>
    <t>说明：根据晋组通字〔2018〕57号文件精神，纳入“农村干部学历提升工程”培养范围学员的学费，由省级、市县级财政按1:3比例负担。学制两年半，学费3800元。按照省级财政负担1／4比例测算，需承担学员学费950元／人。</t>
  </si>
  <si>
    <t>从2020年开始，侯马、永济、襄垣、孝义、介休、原平6县市原需市级财政负担的比例列入省级财政预算支出。根据各地文件精神，永济、侯马、襄垣、孝义4地原需市级财政负担比例为1/4，现改为省财政支出，需承担学员学费1900元／人；介休原需市级财政负担比例为0，需承担学员学费950元／人；原平原需市级财政负担比例为15%，也改为省财政支出，需承担学员学费1520元／人。</t>
  </si>
  <si>
    <t>备注：根据各市开大（分校）、直属学习中心上报的各年度计划和暑假核对的招生人数，汇总了（2018秋——2021春）招生、资金使用情况汇总表，一律保留小数点后两位，请大家再次核对。原则上数据不得随意变动，如有疑问拨打0351-6622348.</t>
  </si>
  <si>
    <t xml:space="preserve">序号
</t>
  </si>
  <si>
    <t>县</t>
  </si>
  <si>
    <t>人数</t>
  </si>
  <si>
    <t>金额</t>
  </si>
  <si>
    <t>年度</t>
  </si>
  <si>
    <t>当前
人数</t>
  </si>
  <si>
    <t>当前
金额</t>
  </si>
  <si>
    <t>原始金额</t>
  </si>
  <si>
    <r>
      <rPr>
        <sz val="10"/>
        <rFont val="宋体"/>
        <charset val="134"/>
      </rPr>
      <t>清徐县</t>
    </r>
  </si>
  <si>
    <r>
      <rPr>
        <sz val="10"/>
        <rFont val="宋体"/>
        <charset val="134"/>
      </rPr>
      <t>阳高县</t>
    </r>
  </si>
  <si>
    <r>
      <rPr>
        <sz val="10"/>
        <rFont val="宋体"/>
        <charset val="134"/>
      </rPr>
      <t>灵丘县</t>
    </r>
  </si>
  <si>
    <r>
      <rPr>
        <sz val="10"/>
        <rFont val="宋体"/>
        <charset val="134"/>
      </rPr>
      <t>右玉县</t>
    </r>
  </si>
  <si>
    <r>
      <rPr>
        <sz val="10"/>
        <rFont val="宋体"/>
        <charset val="134"/>
      </rPr>
      <t>保德县</t>
    </r>
  </si>
  <si>
    <r>
      <rPr>
        <sz val="10"/>
        <color indexed="8"/>
        <rFont val="宋体"/>
        <charset val="134"/>
      </rPr>
      <t>武乡县</t>
    </r>
  </si>
  <si>
    <r>
      <rPr>
        <sz val="10"/>
        <rFont val="宋体"/>
        <charset val="134"/>
      </rPr>
      <t>孝义市</t>
    </r>
  </si>
  <si>
    <r>
      <rPr>
        <sz val="10"/>
        <rFont val="宋体"/>
        <charset val="134"/>
      </rPr>
      <t>方山县</t>
    </r>
  </si>
  <si>
    <r>
      <rPr>
        <sz val="10"/>
        <rFont val="宋体"/>
        <charset val="134"/>
      </rPr>
      <t>平遥县</t>
    </r>
  </si>
  <si>
    <r>
      <rPr>
        <sz val="10"/>
        <color indexed="8"/>
        <rFont val="宋体"/>
        <charset val="134"/>
      </rPr>
      <t>永济市</t>
    </r>
  </si>
  <si>
    <r>
      <rPr>
        <sz val="10"/>
        <color indexed="8"/>
        <rFont val="宋体"/>
        <charset val="134"/>
      </rPr>
      <t>临猗县</t>
    </r>
  </si>
  <si>
    <r>
      <rPr>
        <sz val="10"/>
        <color indexed="8"/>
        <rFont val="宋体"/>
        <charset val="134"/>
      </rPr>
      <t>闻喜县</t>
    </r>
  </si>
  <si>
    <r>
      <rPr>
        <sz val="10"/>
        <rFont val="宋体"/>
        <charset val="134"/>
      </rPr>
      <t>高平市</t>
    </r>
  </si>
  <si>
    <r>
      <rPr>
        <sz val="10"/>
        <rFont val="宋体"/>
        <charset val="134"/>
      </rPr>
      <t>阳城县</t>
    </r>
  </si>
  <si>
    <r>
      <rPr>
        <sz val="10"/>
        <rFont val="宋体"/>
        <charset val="134"/>
      </rPr>
      <t>陵川县</t>
    </r>
  </si>
  <si>
    <r>
      <rPr>
        <sz val="10"/>
        <rFont val="宋体"/>
        <charset val="134"/>
      </rPr>
      <t>沁水县</t>
    </r>
  </si>
  <si>
    <r>
      <rPr>
        <sz val="10"/>
        <rFont val="宋体"/>
        <charset val="134"/>
      </rPr>
      <t>尧都区</t>
    </r>
  </si>
  <si>
    <r>
      <rPr>
        <sz val="10"/>
        <rFont val="宋体"/>
        <charset val="134"/>
      </rPr>
      <t>洪洞县</t>
    </r>
  </si>
  <si>
    <r>
      <rPr>
        <sz val="10"/>
        <rFont val="宋体"/>
        <charset val="134"/>
      </rPr>
      <t>安泽县</t>
    </r>
  </si>
  <si>
    <r>
      <rPr>
        <sz val="10"/>
        <rFont val="宋体"/>
        <charset val="134"/>
      </rPr>
      <t>浮山县</t>
    </r>
  </si>
  <si>
    <t>金额
（万元）</t>
  </si>
  <si>
    <t>季节</t>
  </si>
  <si>
    <t>秋</t>
  </si>
  <si>
    <t xml:space="preserve">晋城市 </t>
  </si>
  <si>
    <t>长治县</t>
  </si>
  <si>
    <t>春</t>
  </si>
  <si>
    <t>区县</t>
  </si>
  <si>
    <t>2018秋</t>
  </si>
  <si>
    <t>2019春</t>
  </si>
  <si>
    <t>2019秋</t>
  </si>
  <si>
    <t>2020春</t>
  </si>
  <si>
    <t>2020秋</t>
  </si>
  <si>
    <t>2021春</t>
  </si>
  <si>
    <t>专</t>
  </si>
  <si>
    <t>本</t>
  </si>
  <si>
    <t>合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</si>
</sst>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00_ "/>
    <numFmt numFmtId="179" formatCode="0.00_);[Red]\(0.00\)"/>
  </numFmts>
  <fonts count="47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0000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indexed="63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2"/>
      <color theme="1"/>
      <name val="Microsoft YaHei Light"/>
      <charset val="134"/>
    </font>
    <font>
      <sz val="12"/>
      <color theme="1"/>
      <name val="Microsoft YaHei Light"/>
      <charset val="134"/>
    </font>
    <font>
      <b/>
      <sz val="16"/>
      <color theme="1"/>
      <name val="方正小标宋_GBK"/>
      <charset val="134"/>
    </font>
    <font>
      <b/>
      <sz val="16"/>
      <color theme="1"/>
      <name val="Microsoft YaHei Light"/>
      <charset val="134"/>
    </font>
    <font>
      <sz val="14"/>
      <color theme="1"/>
      <name val="等线"/>
      <charset val="134"/>
      <scheme val="minor"/>
    </font>
    <font>
      <b/>
      <sz val="18"/>
      <color theme="1"/>
      <name val="方正小标宋_GBK"/>
      <charset val="134"/>
    </font>
    <font>
      <sz val="16"/>
      <color theme="1"/>
      <name val="Microsoft YaHei Light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5" fillId="21" borderId="16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56">
    <xf numFmtId="0" fontId="0" fillId="0" borderId="0" xfId="0"/>
    <xf numFmtId="0" fontId="0" fillId="2" borderId="0" xfId="51" applyFill="1">
      <alignment vertical="center"/>
    </xf>
    <xf numFmtId="0" fontId="0" fillId="0" borderId="0" xfId="51">
      <alignment vertical="center"/>
    </xf>
    <xf numFmtId="0" fontId="0" fillId="3" borderId="0" xfId="51" applyFill="1">
      <alignment vertical="center"/>
    </xf>
    <xf numFmtId="0" fontId="1" fillId="0" borderId="1" xfId="51" applyFont="1" applyBorder="1" applyAlignment="1">
      <alignment vertical="center" wrapText="1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1" applyFont="1" applyFill="1" applyBorder="1" applyAlignment="1">
      <alignment vertical="center"/>
    </xf>
    <xf numFmtId="0" fontId="2" fillId="2" borderId="4" xfId="51" applyFont="1" applyFill="1" applyBorder="1" applyAlignment="1">
      <alignment vertical="center"/>
    </xf>
    <xf numFmtId="0" fontId="2" fillId="3" borderId="1" xfId="5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3" borderId="1" xfId="51" applyFont="1" applyFill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3" borderId="1" xfId="51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1" fillId="3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2" fillId="2" borderId="1" xfId="51" applyFont="1" applyFill="1" applyBorder="1" applyAlignment="1">
      <alignment vertical="center"/>
    </xf>
    <xf numFmtId="0" fontId="7" fillId="0" borderId="1" xfId="51" applyFont="1" applyBorder="1" applyAlignment="1">
      <alignment horizontal="center" vertical="center"/>
    </xf>
    <xf numFmtId="0" fontId="8" fillId="3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9" fillId="3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176" fontId="4" fillId="0" borderId="1" xfId="51" applyNumberFormat="1" applyFont="1" applyBorder="1" applyAlignment="1">
      <alignment horizontal="center" vertical="center"/>
    </xf>
    <xf numFmtId="176" fontId="4" fillId="3" borderId="1" xfId="51" applyNumberFormat="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4" fillId="3" borderId="1" xfId="47" applyFont="1" applyFill="1" applyBorder="1" applyAlignment="1">
      <alignment horizontal="center" vertical="center"/>
    </xf>
    <xf numFmtId="0" fontId="5" fillId="0" borderId="1" xfId="47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176" fontId="3" fillId="3" borderId="1" xfId="51" applyNumberFormat="1" applyFont="1" applyFill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/>
    </xf>
    <xf numFmtId="176" fontId="9" fillId="3" borderId="1" xfId="51" applyNumberFormat="1" applyFont="1" applyFill="1" applyBorder="1" applyAlignment="1">
      <alignment horizontal="center" vertical="center"/>
    </xf>
    <xf numFmtId="176" fontId="9" fillId="0" borderId="1" xfId="51" applyNumberFormat="1" applyFont="1" applyBorder="1" applyAlignment="1">
      <alignment horizontal="center" vertical="center"/>
    </xf>
    <xf numFmtId="0" fontId="3" fillId="2" borderId="0" xfId="5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shrinkToFit="1"/>
    </xf>
    <xf numFmtId="0" fontId="16" fillId="0" borderId="5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7" fontId="16" fillId="0" borderId="1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6" fillId="0" borderId="5" xfId="50" applyFont="1" applyBorder="1" applyAlignment="1">
      <alignment vertical="center" wrapText="1"/>
    </xf>
    <xf numFmtId="0" fontId="16" fillId="0" borderId="1" xfId="50" applyFont="1" applyBorder="1" applyAlignment="1">
      <alignment horizontal="center" vertical="center"/>
    </xf>
    <xf numFmtId="177" fontId="16" fillId="0" borderId="1" xfId="50" applyNumberFormat="1" applyFont="1" applyBorder="1" applyAlignment="1">
      <alignment horizontal="center" vertical="center"/>
    </xf>
    <xf numFmtId="0" fontId="16" fillId="4" borderId="1" xfId="50" applyFont="1" applyFill="1" applyBorder="1" applyAlignment="1">
      <alignment horizontal="center" vertical="center"/>
    </xf>
    <xf numFmtId="0" fontId="16" fillId="0" borderId="1" xfId="50" applyFont="1" applyBorder="1" applyAlignment="1">
      <alignment vertical="center" wrapText="1"/>
    </xf>
    <xf numFmtId="0" fontId="16" fillId="0" borderId="1" xfId="50" applyNumberFormat="1" applyFont="1" applyBorder="1" applyAlignment="1">
      <alignment horizontal="center" vertical="center"/>
    </xf>
    <xf numFmtId="179" fontId="0" fillId="0" borderId="0" xfId="0" applyNumberFormat="1"/>
    <xf numFmtId="0" fontId="16" fillId="4" borderId="1" xfId="50" applyFont="1" applyFill="1" applyBorder="1" applyAlignment="1">
      <alignment horizontal="center" vertical="center" wrapText="1"/>
    </xf>
    <xf numFmtId="0" fontId="16" fillId="4" borderId="1" xfId="5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6" fillId="0" borderId="1" xfId="50" applyFont="1" applyBorder="1" applyAlignment="1">
      <alignment horizontal="center" vertical="center" wrapText="1"/>
    </xf>
    <xf numFmtId="179" fontId="16" fillId="0" borderId="1" xfId="5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/>
    <xf numFmtId="177" fontId="0" fillId="0" borderId="0" xfId="0" applyNumberFormat="1"/>
    <xf numFmtId="0" fontId="23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177" fontId="21" fillId="0" borderId="5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177" fontId="21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179" fontId="21" fillId="0" borderId="5" xfId="0" applyNumberFormat="1" applyFont="1" applyBorder="1" applyAlignment="1">
      <alignment horizontal="center" vertical="center" wrapText="1"/>
    </xf>
    <xf numFmtId="179" fontId="21" fillId="0" borderId="8" xfId="0" applyNumberFormat="1" applyFont="1" applyBorder="1" applyAlignment="1">
      <alignment horizontal="center" vertical="center" wrapText="1"/>
    </xf>
    <xf numFmtId="179" fontId="27" fillId="0" borderId="1" xfId="0" applyNumberFormat="1" applyFont="1" applyBorder="1" applyAlignment="1">
      <alignment horizontal="center" vertical="center" wrapText="1"/>
    </xf>
    <xf numFmtId="179" fontId="27" fillId="0" borderId="8" xfId="0" applyNumberFormat="1" applyFont="1" applyBorder="1" applyAlignment="1">
      <alignment horizontal="center" vertical="center" wrapText="1"/>
    </xf>
    <xf numFmtId="177" fontId="27" fillId="0" borderId="8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1"/>
  <sheetViews>
    <sheetView workbookViewId="0">
      <pane ySplit="2" topLeftCell="A3" activePane="bottomLeft" state="frozen"/>
      <selection/>
      <selection pane="bottomLeft" activeCell="B1" sqref="A1:AK1"/>
    </sheetView>
  </sheetViews>
  <sheetFormatPr defaultColWidth="9" defaultRowHeight="14" outlineLevelCol="7"/>
  <cols>
    <col min="1" max="1" width="5.75" customWidth="1"/>
    <col min="2" max="2" width="14.25" style="110" customWidth="1"/>
    <col min="3" max="3" width="15.375" customWidth="1"/>
    <col min="4" max="4" width="10.5" customWidth="1"/>
    <col min="5" max="6" width="10.5" style="111" customWidth="1"/>
    <col min="7" max="7" width="14.875" style="111" customWidth="1"/>
    <col min="8" max="8" width="9.75" customWidth="1"/>
    <col min="15" max="15" width="13" customWidth="1"/>
    <col min="16" max="16" width="20.375" customWidth="1"/>
    <col min="17" max="17" width="13" customWidth="1"/>
    <col min="18" max="18" width="20.375" customWidth="1"/>
    <col min="19" max="19" width="25.25" customWidth="1"/>
    <col min="20" max="20" width="20.375" customWidth="1"/>
  </cols>
  <sheetData>
    <row r="1" s="107" customFormat="1" ht="53.25" customHeight="1" spans="1:8">
      <c r="A1" s="112" t="s">
        <v>0</v>
      </c>
      <c r="B1" s="112"/>
      <c r="C1" s="112"/>
      <c r="D1" s="112"/>
      <c r="E1" s="112"/>
      <c r="F1" s="112"/>
      <c r="G1" s="112"/>
      <c r="H1" s="112"/>
    </row>
    <row r="2" s="108" customFormat="1" ht="39.75" customHeight="1" spans="1:8">
      <c r="A2" s="113" t="s">
        <v>1</v>
      </c>
      <c r="B2" s="113" t="s">
        <v>2</v>
      </c>
      <c r="C2" s="113" t="s">
        <v>3</v>
      </c>
      <c r="D2" s="113" t="s">
        <v>4</v>
      </c>
      <c r="E2" s="114" t="s">
        <v>5</v>
      </c>
      <c r="F2" s="114" t="s">
        <v>6</v>
      </c>
      <c r="G2" s="115" t="s">
        <v>7</v>
      </c>
      <c r="H2" s="113" t="s">
        <v>8</v>
      </c>
    </row>
    <row r="3" s="108" customFormat="1" ht="24.95" customHeight="1" spans="1:8">
      <c r="A3" s="113"/>
      <c r="B3" s="113" t="s">
        <v>9</v>
      </c>
      <c r="C3" s="113"/>
      <c r="D3" s="113">
        <f>SUM(D4:D11)</f>
        <v>0</v>
      </c>
      <c r="E3" s="113">
        <f t="shared" ref="E3:G3" si="0">SUM(E4:E11)</f>
        <v>0</v>
      </c>
      <c r="F3" s="113">
        <f t="shared" si="0"/>
        <v>0</v>
      </c>
      <c r="G3" s="113">
        <f t="shared" si="0"/>
        <v>0</v>
      </c>
      <c r="H3" s="113"/>
    </row>
    <row r="4" s="109" customFormat="1" ht="24.95" customHeight="1" spans="1:8">
      <c r="A4" s="113">
        <f>SUBTOTAL(103,C$2:C4)-1</f>
        <v>1</v>
      </c>
      <c r="B4" s="116" t="s">
        <v>9</v>
      </c>
      <c r="C4" s="116" t="s">
        <v>10</v>
      </c>
      <c r="D4" s="116">
        <f>SUMIFS(汇总表!AH:AH,汇总表!$B:$B,$B4,汇总表!$C:$C,$C4)</f>
        <v>0</v>
      </c>
      <c r="E4" s="117">
        <f>SUMIFS(汇总表!AG:AG,汇总表!$B:$B,$B4,汇总表!$C:$C,$C4)</f>
        <v>0</v>
      </c>
      <c r="F4" s="117">
        <f>SUMIFS(汇总表!AI:AI,汇总表!$B:$B,$B4,汇总表!$C:$C,$C4)</f>
        <v>0</v>
      </c>
      <c r="G4" s="117">
        <f>SUMIFS(汇总表!AK:AK,汇总表!$B:$B,$B4,汇总表!$C:$C,$C4)</f>
        <v>0</v>
      </c>
      <c r="H4" s="116"/>
    </row>
    <row r="5" s="109" customFormat="1" ht="24.95" customHeight="1" spans="1:8">
      <c r="A5" s="113">
        <f>SUBTOTAL(103,C$2:C5)-1</f>
        <v>2</v>
      </c>
      <c r="B5" s="116" t="s">
        <v>9</v>
      </c>
      <c r="C5" s="116" t="s">
        <v>11</v>
      </c>
      <c r="D5" s="116">
        <f>SUMIFS(汇总表!AH:AH,汇总表!$B:$B,$B5,汇总表!$C:$C,$C5)</f>
        <v>0</v>
      </c>
      <c r="E5" s="117">
        <f>SUMIFS(汇总表!AG:AG,汇总表!$B:$B,$B5,汇总表!$C:$C,$C5)</f>
        <v>0</v>
      </c>
      <c r="F5" s="117">
        <f>SUMIFS(汇总表!AI:AI,汇总表!$B:$B,$B5,汇总表!$C:$C,$C5)</f>
        <v>0</v>
      </c>
      <c r="G5" s="117">
        <f>SUMIFS(汇总表!AK:AK,汇总表!$B:$B,$B5,汇总表!$C:$C,$C5)</f>
        <v>0</v>
      </c>
      <c r="H5" s="116"/>
    </row>
    <row r="6" s="109" customFormat="1" ht="24.95" customHeight="1" spans="1:8">
      <c r="A6" s="113">
        <f>SUBTOTAL(103,C$2:C6)-1</f>
        <v>3</v>
      </c>
      <c r="B6" s="116" t="s">
        <v>9</v>
      </c>
      <c r="C6" s="116" t="s">
        <v>12</v>
      </c>
      <c r="D6" s="116">
        <f>SUMIFS(汇总表!AH:AH,汇总表!$B:$B,$B6,汇总表!$C:$C,$C6)</f>
        <v>0</v>
      </c>
      <c r="E6" s="117">
        <f>SUMIFS(汇总表!AG:AG,汇总表!$B:$B,$B6,汇总表!$C:$C,$C6)</f>
        <v>0</v>
      </c>
      <c r="F6" s="117">
        <f>SUMIFS(汇总表!AI:AI,汇总表!$B:$B,$B6,汇总表!$C:$C,$C6)</f>
        <v>0</v>
      </c>
      <c r="G6" s="117">
        <f>SUMIFS(汇总表!AK:AK,汇总表!$B:$B,$B6,汇总表!$C:$C,$C6)</f>
        <v>0</v>
      </c>
      <c r="H6" s="116"/>
    </row>
    <row r="7" s="109" customFormat="1" ht="24.95" customHeight="1" spans="1:8">
      <c r="A7" s="113">
        <f>SUBTOTAL(103,C$2:C7)-1</f>
        <v>4</v>
      </c>
      <c r="B7" s="116" t="s">
        <v>9</v>
      </c>
      <c r="C7" s="116" t="s">
        <v>13</v>
      </c>
      <c r="D7" s="116">
        <f>SUMIFS(汇总表!AH:AH,汇总表!$B:$B,$B7,汇总表!$C:$C,$C7)</f>
        <v>0</v>
      </c>
      <c r="E7" s="117">
        <f>SUMIFS(汇总表!AG:AG,汇总表!$B:$B,$B7,汇总表!$C:$C,$C7)</f>
        <v>0</v>
      </c>
      <c r="F7" s="117">
        <f>SUMIFS(汇总表!AI:AI,汇总表!$B:$B,$B7,汇总表!$C:$C,$C7)</f>
        <v>0</v>
      </c>
      <c r="G7" s="117">
        <f>SUMIFS(汇总表!AK:AK,汇总表!$B:$B,$B7,汇总表!$C:$C,$C7)</f>
        <v>0</v>
      </c>
      <c r="H7" s="116"/>
    </row>
    <row r="8" s="109" customFormat="1" ht="24.95" customHeight="1" spans="1:8">
      <c r="A8" s="113">
        <f>SUBTOTAL(103,C$2:C8)-1</f>
        <v>5</v>
      </c>
      <c r="B8" s="116" t="s">
        <v>9</v>
      </c>
      <c r="C8" s="116" t="s">
        <v>14</v>
      </c>
      <c r="D8" s="116">
        <f>SUMIFS(汇总表!AH:AH,汇总表!$B:$B,$B8,汇总表!$C:$C,$C8)</f>
        <v>0</v>
      </c>
      <c r="E8" s="117">
        <f>SUMIFS(汇总表!AG:AG,汇总表!$B:$B,$B8,汇总表!$C:$C,$C8)</f>
        <v>0</v>
      </c>
      <c r="F8" s="117">
        <f>SUMIFS(汇总表!AI:AI,汇总表!$B:$B,$B8,汇总表!$C:$C,$C8)</f>
        <v>0</v>
      </c>
      <c r="G8" s="117">
        <f>SUMIFS(汇总表!AK:AK,汇总表!$B:$B,$B8,汇总表!$C:$C,$C8)</f>
        <v>0</v>
      </c>
      <c r="H8" s="116"/>
    </row>
    <row r="9" s="109" customFormat="1" ht="24.95" customHeight="1" spans="1:8">
      <c r="A9" s="113">
        <f>SUBTOTAL(103,C$2:C9)-1</f>
        <v>6</v>
      </c>
      <c r="B9" s="116" t="s">
        <v>9</v>
      </c>
      <c r="C9" s="116" t="s">
        <v>15</v>
      </c>
      <c r="D9" s="116">
        <f>SUMIFS(汇总表!AH:AH,汇总表!$B:$B,$B9,汇总表!$C:$C,$C9)</f>
        <v>0</v>
      </c>
      <c r="E9" s="117">
        <f>SUMIFS(汇总表!AG:AG,汇总表!$B:$B,$B9,汇总表!$C:$C,$C9)</f>
        <v>0</v>
      </c>
      <c r="F9" s="117">
        <f>SUMIFS(汇总表!AI:AI,汇总表!$B:$B,$B9,汇总表!$C:$C,$C9)</f>
        <v>0</v>
      </c>
      <c r="G9" s="117">
        <f>SUMIFS(汇总表!AK:AK,汇总表!$B:$B,$B9,汇总表!$C:$C,$C9)</f>
        <v>0</v>
      </c>
      <c r="H9" s="116"/>
    </row>
    <row r="10" s="109" customFormat="1" ht="24.95" customHeight="1" spans="1:8">
      <c r="A10" s="113">
        <f>SUBTOTAL(103,C$2:C10)-1</f>
        <v>7</v>
      </c>
      <c r="B10" s="116" t="s">
        <v>9</v>
      </c>
      <c r="C10" s="116" t="s">
        <v>16</v>
      </c>
      <c r="D10" s="116">
        <f>SUMIFS(汇总表!AH:AH,汇总表!$B:$B,$B10,汇总表!$C:$C,$C10)</f>
        <v>0</v>
      </c>
      <c r="E10" s="117">
        <f>SUMIFS(汇总表!AG:AG,汇总表!$B:$B,$B10,汇总表!$C:$C,$C10)</f>
        <v>0</v>
      </c>
      <c r="F10" s="117">
        <f>SUMIFS(汇总表!AI:AI,汇总表!$B:$B,$B10,汇总表!$C:$C,$C10)</f>
        <v>0</v>
      </c>
      <c r="G10" s="117">
        <f>SUMIFS(汇总表!AK:AK,汇总表!$B:$B,$B10,汇总表!$C:$C,$C10)</f>
        <v>0</v>
      </c>
      <c r="H10" s="116"/>
    </row>
    <row r="11" s="109" customFormat="1" ht="24.95" customHeight="1" spans="1:8">
      <c r="A11" s="113">
        <f>SUBTOTAL(103,C$2:C11)-1</f>
        <v>8</v>
      </c>
      <c r="B11" s="116" t="s">
        <v>9</v>
      </c>
      <c r="C11" s="116" t="s">
        <v>17</v>
      </c>
      <c r="D11" s="116">
        <f>SUMIFS(汇总表!AH:AH,汇总表!$B:$B,$B11,汇总表!$C:$C,$C11)</f>
        <v>0</v>
      </c>
      <c r="E11" s="117">
        <f>SUMIFS(汇总表!AG:AG,汇总表!$B:$B,$B11,汇总表!$C:$C,$C11)</f>
        <v>0</v>
      </c>
      <c r="F11" s="117">
        <f>SUMIFS(汇总表!AI:AI,汇总表!$B:$B,$B11,汇总表!$C:$C,$C11)</f>
        <v>0</v>
      </c>
      <c r="G11" s="117">
        <f>SUMIFS(汇总表!AK:AK,汇总表!$B:$B,$B11,汇总表!$C:$C,$C11)</f>
        <v>0</v>
      </c>
      <c r="H11" s="116"/>
    </row>
    <row r="12" s="108" customFormat="1" ht="24.95" customHeight="1" spans="1:8">
      <c r="A12" s="113"/>
      <c r="B12" s="113" t="s">
        <v>18</v>
      </c>
      <c r="C12" s="113"/>
      <c r="D12" s="113">
        <f>SUM(D13:D18)</f>
        <v>0</v>
      </c>
      <c r="E12" s="113">
        <f t="shared" ref="E12:G12" si="1">SUM(E13:E18)</f>
        <v>0</v>
      </c>
      <c r="F12" s="113">
        <f t="shared" si="1"/>
        <v>0</v>
      </c>
      <c r="G12" s="113">
        <f t="shared" si="1"/>
        <v>0</v>
      </c>
      <c r="H12" s="113"/>
    </row>
    <row r="13" s="109" customFormat="1" ht="24.95" customHeight="1" spans="1:8">
      <c r="A13" s="113">
        <f>SUBTOTAL(103,C$2:C13)-1</f>
        <v>9</v>
      </c>
      <c r="B13" s="116" t="s">
        <v>18</v>
      </c>
      <c r="C13" s="116" t="s">
        <v>19</v>
      </c>
      <c r="D13" s="116">
        <f>SUMIFS(汇总表!AH:AH,汇总表!$B:$B,$B13,汇总表!$C:$C,$C13)</f>
        <v>0</v>
      </c>
      <c r="E13" s="117">
        <f>SUMIFS(汇总表!AG:AG,汇总表!$B:$B,$B13,汇总表!$C:$C,$C13)</f>
        <v>0</v>
      </c>
      <c r="F13" s="117">
        <f>SUMIFS(汇总表!AI:AI,汇总表!$B:$B,$B13,汇总表!$C:$C,$C13)</f>
        <v>0</v>
      </c>
      <c r="G13" s="117">
        <f>SUMIFS(汇总表!AK:AK,汇总表!$B:$B,$B13,汇总表!$C:$C,$C13)</f>
        <v>0</v>
      </c>
      <c r="H13" s="116"/>
    </row>
    <row r="14" s="109" customFormat="1" ht="24.95" customHeight="1" spans="1:8">
      <c r="A14" s="113">
        <f>SUBTOTAL(103,C$2:C14)-1</f>
        <v>10</v>
      </c>
      <c r="B14" s="116" t="s">
        <v>18</v>
      </c>
      <c r="C14" s="116" t="s">
        <v>20</v>
      </c>
      <c r="D14" s="116">
        <f>SUMIFS(汇总表!AH:AH,汇总表!$B:$B,$B14,汇总表!$C:$C,$C14)</f>
        <v>0</v>
      </c>
      <c r="E14" s="117">
        <f>SUMIFS(汇总表!AG:AG,汇总表!$B:$B,$B14,汇总表!$C:$C,$C14)</f>
        <v>0</v>
      </c>
      <c r="F14" s="117">
        <f>SUMIFS(汇总表!AI:AI,汇总表!$B:$B,$B14,汇总表!$C:$C,$C14)</f>
        <v>0</v>
      </c>
      <c r="G14" s="117">
        <f>SUMIFS(汇总表!AK:AK,汇总表!$B:$B,$B14,汇总表!$C:$C,$C14)</f>
        <v>0</v>
      </c>
      <c r="H14" s="116"/>
    </row>
    <row r="15" s="109" customFormat="1" ht="24.95" customHeight="1" spans="1:8">
      <c r="A15" s="113">
        <f>SUBTOTAL(103,C$2:C15)-1</f>
        <v>11</v>
      </c>
      <c r="B15" s="116" t="s">
        <v>18</v>
      </c>
      <c r="C15" s="116" t="s">
        <v>21</v>
      </c>
      <c r="D15" s="116">
        <f>SUMIFS(汇总表!AH:AH,汇总表!$B:$B,$B15,汇总表!$C:$C,$C15)</f>
        <v>0</v>
      </c>
      <c r="E15" s="117">
        <f>SUMIFS(汇总表!AG:AG,汇总表!$B:$B,$B15,汇总表!$C:$C,$C15)</f>
        <v>0</v>
      </c>
      <c r="F15" s="117">
        <f>SUMIFS(汇总表!AI:AI,汇总表!$B:$B,$B15,汇总表!$C:$C,$C15)</f>
        <v>0</v>
      </c>
      <c r="G15" s="117">
        <f>SUMIFS(汇总表!AK:AK,汇总表!$B:$B,$B15,汇总表!$C:$C,$C15)</f>
        <v>0</v>
      </c>
      <c r="H15" s="116"/>
    </row>
    <row r="16" s="109" customFormat="1" ht="24.95" customHeight="1" spans="1:8">
      <c r="A16" s="113">
        <f>SUBTOTAL(103,C$2:C16)-1</f>
        <v>12</v>
      </c>
      <c r="B16" s="116" t="s">
        <v>18</v>
      </c>
      <c r="C16" s="116" t="s">
        <v>22</v>
      </c>
      <c r="D16" s="116">
        <f>SUMIFS(汇总表!AH:AH,汇总表!$B:$B,$B16,汇总表!$C:$C,$C16)</f>
        <v>0</v>
      </c>
      <c r="E16" s="117">
        <f>SUMIFS(汇总表!AG:AG,汇总表!$B:$B,$B16,汇总表!$C:$C,$C16)</f>
        <v>0</v>
      </c>
      <c r="F16" s="117">
        <f>SUMIFS(汇总表!AI:AI,汇总表!$B:$B,$B16,汇总表!$C:$C,$C16)</f>
        <v>0</v>
      </c>
      <c r="G16" s="117">
        <f>SUMIFS(汇总表!AK:AK,汇总表!$B:$B,$B16,汇总表!$C:$C,$C16)</f>
        <v>0</v>
      </c>
      <c r="H16" s="116"/>
    </row>
    <row r="17" s="109" customFormat="1" ht="24.95" customHeight="1" spans="1:8">
      <c r="A17" s="113">
        <f>SUBTOTAL(103,C$2:C17)-1</f>
        <v>13</v>
      </c>
      <c r="B17" s="116" t="s">
        <v>18</v>
      </c>
      <c r="C17" s="116" t="s">
        <v>23</v>
      </c>
      <c r="D17" s="116">
        <f>SUMIFS(汇总表!AH:AH,汇总表!$B:$B,$B17,汇总表!$C:$C,$C17)</f>
        <v>0</v>
      </c>
      <c r="E17" s="117">
        <f>SUMIFS(汇总表!AG:AG,汇总表!$B:$B,$B17,汇总表!$C:$C,$C17)</f>
        <v>0</v>
      </c>
      <c r="F17" s="117">
        <f>SUMIFS(汇总表!AI:AI,汇总表!$B:$B,$B17,汇总表!$C:$C,$C17)</f>
        <v>0</v>
      </c>
      <c r="G17" s="117">
        <f>SUMIFS(汇总表!AK:AK,汇总表!$B:$B,$B17,汇总表!$C:$C,$C17)</f>
        <v>0</v>
      </c>
      <c r="H17" s="116"/>
    </row>
    <row r="18" s="109" customFormat="1" ht="24.95" customHeight="1" spans="1:8">
      <c r="A18" s="113">
        <f>SUBTOTAL(103,C$2:C18)-1</f>
        <v>14</v>
      </c>
      <c r="B18" s="116" t="s">
        <v>18</v>
      </c>
      <c r="C18" s="116" t="s">
        <v>24</v>
      </c>
      <c r="D18" s="116">
        <f>SUMIFS(汇总表!AH:AH,汇总表!$B:$B,$B18,汇总表!$C:$C,$C18)</f>
        <v>0</v>
      </c>
      <c r="E18" s="117">
        <f>SUMIFS(汇总表!AG:AG,汇总表!$B:$B,$B18,汇总表!$C:$C,$C18)</f>
        <v>0</v>
      </c>
      <c r="F18" s="117">
        <f>SUMIFS(汇总表!AI:AI,汇总表!$B:$B,$B18,汇总表!$C:$C,$C18)</f>
        <v>0</v>
      </c>
      <c r="G18" s="117">
        <f>SUMIFS(汇总表!AK:AK,汇总表!$B:$B,$B18,汇总表!$C:$C,$C18)</f>
        <v>0</v>
      </c>
      <c r="H18" s="116"/>
    </row>
    <row r="19" s="108" customFormat="1" ht="24.95" customHeight="1" spans="1:8">
      <c r="A19" s="113"/>
      <c r="B19" s="113" t="s">
        <v>25</v>
      </c>
      <c r="C19" s="113"/>
      <c r="D19" s="113">
        <f>SUM(D20:D29)</f>
        <v>1018</v>
      </c>
      <c r="E19" s="113">
        <f t="shared" ref="E19:G19" si="2">SUM(E20:E29)</f>
        <v>165.07</v>
      </c>
      <c r="F19" s="113">
        <f t="shared" si="2"/>
        <v>96.76</v>
      </c>
      <c r="G19" s="113">
        <f t="shared" si="2"/>
        <v>68.31</v>
      </c>
      <c r="H19" s="113"/>
    </row>
    <row r="20" s="109" customFormat="1" ht="24.95" customHeight="1" spans="1:8">
      <c r="A20" s="113">
        <f>SUBTOTAL(103,C$2:C20)-1</f>
        <v>15</v>
      </c>
      <c r="B20" s="116" t="s">
        <v>25</v>
      </c>
      <c r="C20" s="116" t="s">
        <v>26</v>
      </c>
      <c r="D20" s="116">
        <f>SUMIFS(汇总表!AH:AH,汇总表!$B:$B,$B20,汇总表!$C:$C,$C20)</f>
        <v>122</v>
      </c>
      <c r="E20" s="117">
        <f>SUMIFS(汇总表!AG:AG,汇总表!$B:$B,$B20,汇总表!$C:$C,$C20)</f>
        <v>14.54</v>
      </c>
      <c r="F20" s="117">
        <f>SUMIFS(汇总表!AI:AI,汇总表!$B:$B,$B20,汇总表!$C:$C,$C20)</f>
        <v>11.6</v>
      </c>
      <c r="G20" s="117">
        <f>SUMIFS(汇总表!AK:AK,汇总表!$B:$B,$B20,汇总表!$C:$C,$C20)</f>
        <v>2.94</v>
      </c>
      <c r="H20" s="116"/>
    </row>
    <row r="21" s="109" customFormat="1" ht="24.95" customHeight="1" spans="1:8">
      <c r="A21" s="113">
        <f>SUBTOTAL(103,C$2:C21)-1</f>
        <v>16</v>
      </c>
      <c r="B21" s="116" t="s">
        <v>25</v>
      </c>
      <c r="C21" s="118" t="s">
        <v>27</v>
      </c>
      <c r="D21" s="116">
        <f>SUMIFS(汇总表!AH:AH,汇总表!$B:$B,$B21,汇总表!$C:$C,$C21)</f>
        <v>0</v>
      </c>
      <c r="E21" s="117">
        <f>SUMIFS(汇总表!AG:AG,汇总表!$B:$B,$B21,汇总表!$C:$C,$C21)</f>
        <v>0</v>
      </c>
      <c r="F21" s="117">
        <f>SUMIFS(汇总表!AI:AI,汇总表!$B:$B,$B21,汇总表!$C:$C,$C21)</f>
        <v>0</v>
      </c>
      <c r="G21" s="117">
        <f>SUMIFS(汇总表!AK:AK,汇总表!$B:$B,$B21,汇总表!$C:$C,$C21)</f>
        <v>0</v>
      </c>
      <c r="H21" s="116"/>
    </row>
    <row r="22" s="109" customFormat="1" ht="24.95" customHeight="1" spans="1:8">
      <c r="A22" s="113">
        <f>SUBTOTAL(103,C$2:C22)-1</f>
        <v>17</v>
      </c>
      <c r="B22" s="116" t="s">
        <v>25</v>
      </c>
      <c r="C22" s="116" t="s">
        <v>28</v>
      </c>
      <c r="D22" s="116">
        <f>SUMIFS(汇总表!AH:AH,汇总表!$B:$B,$B22,汇总表!$C:$C,$C22)</f>
        <v>217</v>
      </c>
      <c r="E22" s="117">
        <f>SUMIFS(汇总表!AG:AG,汇总表!$B:$B,$B22,汇总表!$C:$C,$C22)</f>
        <v>25.37</v>
      </c>
      <c r="F22" s="117">
        <f>SUMIFS(汇总表!AI:AI,汇总表!$B:$B,$B22,汇总表!$C:$C,$C22)</f>
        <v>20.62</v>
      </c>
      <c r="G22" s="117">
        <f>SUMIFS(汇总表!AK:AK,汇总表!$B:$B,$B22,汇总表!$C:$C,$C22)</f>
        <v>4.75</v>
      </c>
      <c r="H22" s="116"/>
    </row>
    <row r="23" s="109" customFormat="1" ht="24.95" customHeight="1" spans="1:8">
      <c r="A23" s="113">
        <f>SUBTOTAL(103,C$2:C23)-1</f>
        <v>18</v>
      </c>
      <c r="B23" s="116" t="s">
        <v>25</v>
      </c>
      <c r="C23" s="116" t="s">
        <v>29</v>
      </c>
      <c r="D23" s="116">
        <f>SUMIFS(汇总表!AH:AH,汇总表!$B:$B,$B23,汇总表!$C:$C,$C23)</f>
        <v>167</v>
      </c>
      <c r="E23" s="117">
        <f>SUMIFS(汇总表!AG:AG,汇总表!$B:$B,$B23,汇总表!$C:$C,$C23)</f>
        <v>20.91</v>
      </c>
      <c r="F23" s="117">
        <f>SUMIFS(汇总表!AI:AI,汇总表!$B:$B,$B23,汇总表!$C:$C,$C23)</f>
        <v>15.87</v>
      </c>
      <c r="G23" s="117">
        <f>SUMIFS(汇总表!AK:AK,汇总表!$B:$B,$B23,汇总表!$C:$C,$C23)</f>
        <v>5.04</v>
      </c>
      <c r="H23" s="116"/>
    </row>
    <row r="24" s="109" customFormat="1" ht="24.95" customHeight="1" spans="1:8">
      <c r="A24" s="113">
        <f>SUBTOTAL(103,C$2:C24)-1</f>
        <v>19</v>
      </c>
      <c r="B24" s="116" t="s">
        <v>25</v>
      </c>
      <c r="C24" s="116" t="s">
        <v>30</v>
      </c>
      <c r="D24" s="116">
        <f>SUMIFS(汇总表!AH:AH,汇总表!$B:$B,$B24,汇总表!$C:$C,$C24)</f>
        <v>70</v>
      </c>
      <c r="E24" s="117">
        <f>SUMIFS(汇总表!AG:AG,汇总表!$B:$B,$B24,汇总表!$C:$C,$C24)</f>
        <v>15.87</v>
      </c>
      <c r="F24" s="117">
        <f>SUMIFS(汇总表!AI:AI,汇总表!$B:$B,$B24,汇总表!$C:$C,$C24)</f>
        <v>6.65</v>
      </c>
      <c r="G24" s="117">
        <f>SUMIFS(汇总表!AK:AK,汇总表!$B:$B,$B24,汇总表!$C:$C,$C24)</f>
        <v>9.22</v>
      </c>
      <c r="H24" s="116"/>
    </row>
    <row r="25" s="109" customFormat="1" ht="24.95" customHeight="1" spans="1:8">
      <c r="A25" s="113">
        <f>SUBTOTAL(103,C$2:C25)-1</f>
        <v>20</v>
      </c>
      <c r="B25" s="116" t="s">
        <v>25</v>
      </c>
      <c r="C25" s="116" t="s">
        <v>31</v>
      </c>
      <c r="D25" s="116">
        <f>SUMIFS(汇总表!AH:AH,汇总表!$B:$B,$B25,汇总表!$C:$C,$C25)</f>
        <v>90</v>
      </c>
      <c r="E25" s="117">
        <f>SUMIFS(汇总表!AG:AG,汇总表!$B:$B,$B25,汇总表!$C:$C,$C25)</f>
        <v>11.69</v>
      </c>
      <c r="F25" s="117">
        <f>SUMIFS(汇总表!AI:AI,汇总表!$B:$B,$B25,汇总表!$C:$C,$C25)</f>
        <v>8.55</v>
      </c>
      <c r="G25" s="117">
        <f>SUMIFS(汇总表!AK:AK,汇总表!$B:$B,$B25,汇总表!$C:$C,$C25)</f>
        <v>3.14</v>
      </c>
      <c r="H25" s="116"/>
    </row>
    <row r="26" s="109" customFormat="1" ht="24.95" customHeight="1" spans="1:8">
      <c r="A26" s="113">
        <f>SUBTOTAL(103,C$2:C26)-1</f>
        <v>21</v>
      </c>
      <c r="B26" s="116" t="s">
        <v>25</v>
      </c>
      <c r="C26" s="116" t="s">
        <v>32</v>
      </c>
      <c r="D26" s="116">
        <f>SUMIFS(汇总表!AH:AH,汇总表!$B:$B,$B26,汇总表!$C:$C,$C26)</f>
        <v>102</v>
      </c>
      <c r="E26" s="117">
        <f>SUMIFS(汇总表!AG:AG,汇总表!$B:$B,$B26,汇总表!$C:$C,$C26)</f>
        <v>28.03</v>
      </c>
      <c r="F26" s="117">
        <f>SUMIFS(汇总表!AI:AI,汇总表!$B:$B,$B26,汇总表!$C:$C,$C26)</f>
        <v>9.69</v>
      </c>
      <c r="G26" s="117">
        <f>SUMIFS(汇总表!AK:AK,汇总表!$B:$B,$B26,汇总表!$C:$C,$C26)</f>
        <v>18.34</v>
      </c>
      <c r="H26" s="116"/>
    </row>
    <row r="27" s="109" customFormat="1" ht="24.95" customHeight="1" spans="1:8">
      <c r="A27" s="113">
        <f>SUBTOTAL(103,C$2:C27)-1</f>
        <v>22</v>
      </c>
      <c r="B27" s="116" t="s">
        <v>25</v>
      </c>
      <c r="C27" s="116" t="s">
        <v>33</v>
      </c>
      <c r="D27" s="116">
        <f>SUMIFS(汇总表!AH:AH,汇总表!$B:$B,$B27,汇总表!$C:$C,$C27)</f>
        <v>104</v>
      </c>
      <c r="E27" s="117">
        <f>SUMIFS(汇总表!AG:AG,汇总表!$B:$B,$B27,汇总表!$C:$C,$C27)</f>
        <v>12.17</v>
      </c>
      <c r="F27" s="117">
        <f>SUMIFS(汇总表!AI:AI,汇总表!$B:$B,$B27,汇总表!$C:$C,$C27)</f>
        <v>9.89</v>
      </c>
      <c r="G27" s="117">
        <f>SUMIFS(汇总表!AK:AK,汇总表!$B:$B,$B27,汇总表!$C:$C,$C27)</f>
        <v>2.28</v>
      </c>
      <c r="H27" s="116"/>
    </row>
    <row r="28" s="109" customFormat="1" ht="24.95" customHeight="1" spans="1:8">
      <c r="A28" s="113">
        <f>SUBTOTAL(103,C$2:C28)-1</f>
        <v>23</v>
      </c>
      <c r="B28" s="116" t="s">
        <v>25</v>
      </c>
      <c r="C28" s="116" t="s">
        <v>34</v>
      </c>
      <c r="D28" s="116">
        <f>SUMIFS(汇总表!AH:AH,汇总表!$B:$B,$B28,汇总表!$C:$C,$C28)</f>
        <v>65</v>
      </c>
      <c r="E28" s="117">
        <f>SUMIFS(汇总表!AG:AG,汇总表!$B:$B,$B28,汇总表!$C:$C,$C28)</f>
        <v>15.49</v>
      </c>
      <c r="F28" s="117">
        <f>SUMIFS(汇总表!AI:AI,汇总表!$B:$B,$B28,汇总表!$C:$C,$C28)</f>
        <v>6.18</v>
      </c>
      <c r="G28" s="117">
        <f>SUMIFS(汇总表!AK:AK,汇总表!$B:$B,$B28,汇总表!$C:$C,$C28)</f>
        <v>9.31</v>
      </c>
      <c r="H28" s="116"/>
    </row>
    <row r="29" s="109" customFormat="1" ht="24.95" customHeight="1" spans="1:8">
      <c r="A29" s="113">
        <f>SUBTOTAL(103,C$2:C29)-1</f>
        <v>24</v>
      </c>
      <c r="B29" s="116" t="s">
        <v>25</v>
      </c>
      <c r="C29" s="116" t="s">
        <v>35</v>
      </c>
      <c r="D29" s="116">
        <f>SUMIFS(汇总表!AH:AH,汇总表!$B:$B,$B29,汇总表!$C:$C,$C29)</f>
        <v>81</v>
      </c>
      <c r="E29" s="117">
        <f>SUMIFS(汇总表!AG:AG,汇总表!$B:$B,$B29,汇总表!$C:$C,$C29)</f>
        <v>21</v>
      </c>
      <c r="F29" s="117">
        <f>SUMIFS(汇总表!AI:AI,汇总表!$B:$B,$B29,汇总表!$C:$C,$C29)</f>
        <v>7.71</v>
      </c>
      <c r="G29" s="117">
        <f>SUMIFS(汇总表!AK:AK,汇总表!$B:$B,$B29,汇总表!$C:$C,$C29)</f>
        <v>13.29</v>
      </c>
      <c r="H29" s="116"/>
    </row>
    <row r="30" s="108" customFormat="1" ht="24.95" customHeight="1" spans="1:8">
      <c r="A30" s="113"/>
      <c r="B30" s="113" t="s">
        <v>36</v>
      </c>
      <c r="C30" s="113"/>
      <c r="D30" s="113">
        <f>SUM(D31:D42)</f>
        <v>0</v>
      </c>
      <c r="E30" s="113">
        <f t="shared" ref="E30:G30" si="3">SUM(E31:E42)</f>
        <v>0</v>
      </c>
      <c r="F30" s="113">
        <f t="shared" si="3"/>
        <v>0</v>
      </c>
      <c r="G30" s="113">
        <f t="shared" si="3"/>
        <v>0</v>
      </c>
      <c r="H30" s="113"/>
    </row>
    <row r="31" s="109" customFormat="1" ht="24.95" customHeight="1" spans="1:8">
      <c r="A31" s="113">
        <f>SUBTOTAL(103,C$2:C31)-1</f>
        <v>25</v>
      </c>
      <c r="B31" s="116" t="s">
        <v>36</v>
      </c>
      <c r="C31" s="116" t="s">
        <v>37</v>
      </c>
      <c r="D31" s="116">
        <f>SUMIFS(汇总表!AH:AH,汇总表!$B:$B,$B31,汇总表!$C:$C,$C31)</f>
        <v>0</v>
      </c>
      <c r="E31" s="117">
        <f>SUMIFS(汇总表!AG:AG,汇总表!$B:$B,$B31,汇总表!$C:$C,$C31)</f>
        <v>0</v>
      </c>
      <c r="F31" s="117">
        <f>SUMIFS(汇总表!AI:AI,汇总表!$B:$B,$B31,汇总表!$C:$C,$C31)</f>
        <v>0</v>
      </c>
      <c r="G31" s="117">
        <f>SUMIFS(汇总表!AK:AK,汇总表!$B:$B,$B31,汇总表!$C:$C,$C31)</f>
        <v>0</v>
      </c>
      <c r="H31" s="116"/>
    </row>
    <row r="32" s="109" customFormat="1" ht="24.95" customHeight="1" spans="1:8">
      <c r="A32" s="113">
        <f>SUBTOTAL(103,C$2:C32)-1</f>
        <v>26</v>
      </c>
      <c r="B32" s="116" t="s">
        <v>36</v>
      </c>
      <c r="C32" s="116" t="s">
        <v>38</v>
      </c>
      <c r="D32" s="116">
        <f>SUMIFS(汇总表!AH:AH,汇总表!$B:$B,$B32,汇总表!$C:$C,$C32)</f>
        <v>0</v>
      </c>
      <c r="E32" s="117">
        <f>SUMIFS(汇总表!AG:AG,汇总表!$B:$B,$B32,汇总表!$C:$C,$C32)</f>
        <v>0</v>
      </c>
      <c r="F32" s="117">
        <f>SUMIFS(汇总表!AI:AI,汇总表!$B:$B,$B32,汇总表!$C:$C,$C32)</f>
        <v>0</v>
      </c>
      <c r="G32" s="117">
        <f>SUMIFS(汇总表!AK:AK,汇总表!$B:$B,$B32,汇总表!$C:$C,$C32)</f>
        <v>0</v>
      </c>
      <c r="H32" s="116"/>
    </row>
    <row r="33" s="109" customFormat="1" ht="24.95" customHeight="1" spans="1:8">
      <c r="A33" s="113">
        <f>SUBTOTAL(103,C$2:C33)-1</f>
        <v>27</v>
      </c>
      <c r="B33" s="116" t="s">
        <v>36</v>
      </c>
      <c r="C33" s="116" t="s">
        <v>39</v>
      </c>
      <c r="D33" s="116">
        <f>SUMIFS(汇总表!AH:AH,汇总表!$B:$B,$B33,汇总表!$C:$C,$C33)</f>
        <v>0</v>
      </c>
      <c r="E33" s="117">
        <f>SUMIFS(汇总表!AG:AG,汇总表!$B:$B,$B33,汇总表!$C:$C,$C33)</f>
        <v>0</v>
      </c>
      <c r="F33" s="117">
        <f>SUMIFS(汇总表!AI:AI,汇总表!$B:$B,$B33,汇总表!$C:$C,$C33)</f>
        <v>0</v>
      </c>
      <c r="G33" s="117">
        <f>SUMIFS(汇总表!AK:AK,汇总表!$B:$B,$B33,汇总表!$C:$C,$C33)</f>
        <v>0</v>
      </c>
      <c r="H33" s="116"/>
    </row>
    <row r="34" s="109" customFormat="1" ht="24.95" customHeight="1" spans="1:8">
      <c r="A34" s="113">
        <f>SUBTOTAL(103,C$2:C34)-1</f>
        <v>28</v>
      </c>
      <c r="B34" s="116" t="s">
        <v>36</v>
      </c>
      <c r="C34" s="116" t="s">
        <v>40</v>
      </c>
      <c r="D34" s="116">
        <f>SUMIFS(汇总表!AH:AH,汇总表!$B:$B,$B34,汇总表!$C:$C,$C34)</f>
        <v>0</v>
      </c>
      <c r="E34" s="117">
        <f>SUMIFS(汇总表!AG:AG,汇总表!$B:$B,$B34,汇总表!$C:$C,$C34)</f>
        <v>0</v>
      </c>
      <c r="F34" s="117">
        <f>SUMIFS(汇总表!AI:AI,汇总表!$B:$B,$B34,汇总表!$C:$C,$C34)</f>
        <v>0</v>
      </c>
      <c r="G34" s="117">
        <f>SUMIFS(汇总表!AK:AK,汇总表!$B:$B,$B34,汇总表!$C:$C,$C34)</f>
        <v>0</v>
      </c>
      <c r="H34" s="116"/>
    </row>
    <row r="35" s="109" customFormat="1" ht="24.95" customHeight="1" spans="1:8">
      <c r="A35" s="113">
        <f>SUBTOTAL(103,C$2:C35)-1</f>
        <v>29</v>
      </c>
      <c r="B35" s="116" t="s">
        <v>36</v>
      </c>
      <c r="C35" s="116" t="s">
        <v>41</v>
      </c>
      <c r="D35" s="116">
        <f>SUMIFS(汇总表!AH:AH,汇总表!$B:$B,$B35,汇总表!$C:$C,$C35)</f>
        <v>0</v>
      </c>
      <c r="E35" s="117">
        <f>SUMIFS(汇总表!AG:AG,汇总表!$B:$B,$B35,汇总表!$C:$C,$C35)</f>
        <v>0</v>
      </c>
      <c r="F35" s="117">
        <f>SUMIFS(汇总表!AI:AI,汇总表!$B:$B,$B35,汇总表!$C:$C,$C35)</f>
        <v>0</v>
      </c>
      <c r="G35" s="117">
        <f>SUMIFS(汇总表!AK:AK,汇总表!$B:$B,$B35,汇总表!$C:$C,$C35)</f>
        <v>0</v>
      </c>
      <c r="H35" s="116"/>
    </row>
    <row r="36" s="109" customFormat="1" ht="24.95" customHeight="1" spans="1:8">
      <c r="A36" s="113">
        <f>SUBTOTAL(103,C$2:C36)-1</f>
        <v>30</v>
      </c>
      <c r="B36" s="116" t="s">
        <v>36</v>
      </c>
      <c r="C36" s="116" t="s">
        <v>42</v>
      </c>
      <c r="D36" s="116">
        <f>SUMIFS(汇总表!AH:AH,汇总表!$B:$B,$B36,汇总表!$C:$C,$C36)</f>
        <v>0</v>
      </c>
      <c r="E36" s="117">
        <f>SUMIFS(汇总表!AG:AG,汇总表!$B:$B,$B36,汇总表!$C:$C,$C36)</f>
        <v>0</v>
      </c>
      <c r="F36" s="117">
        <f>SUMIFS(汇总表!AI:AI,汇总表!$B:$B,$B36,汇总表!$C:$C,$C36)</f>
        <v>0</v>
      </c>
      <c r="G36" s="117">
        <f>SUMIFS(汇总表!AK:AK,汇总表!$B:$B,$B36,汇总表!$C:$C,$C36)</f>
        <v>0</v>
      </c>
      <c r="H36" s="116"/>
    </row>
    <row r="37" s="109" customFormat="1" ht="24.95" customHeight="1" spans="1:8">
      <c r="A37" s="113">
        <f>SUBTOTAL(103,C$2:C37)-1</f>
        <v>31</v>
      </c>
      <c r="B37" s="116" t="s">
        <v>36</v>
      </c>
      <c r="C37" s="116" t="s">
        <v>43</v>
      </c>
      <c r="D37" s="116">
        <f>SUMIFS(汇总表!AH:AH,汇总表!$B:$B,$B37,汇总表!$C:$C,$C37)</f>
        <v>0</v>
      </c>
      <c r="E37" s="117">
        <f>SUMIFS(汇总表!AG:AG,汇总表!$B:$B,$B37,汇总表!$C:$C,$C37)</f>
        <v>0</v>
      </c>
      <c r="F37" s="117">
        <f>SUMIFS(汇总表!AI:AI,汇总表!$B:$B,$B37,汇总表!$C:$C,$C37)</f>
        <v>0</v>
      </c>
      <c r="G37" s="117">
        <f>SUMIFS(汇总表!AK:AK,汇总表!$B:$B,$B37,汇总表!$C:$C,$C37)</f>
        <v>0</v>
      </c>
      <c r="H37" s="116"/>
    </row>
    <row r="38" s="109" customFormat="1" ht="24.95" customHeight="1" spans="1:8">
      <c r="A38" s="113">
        <f>SUBTOTAL(103,C$2:C38)-1</f>
        <v>32</v>
      </c>
      <c r="B38" s="116" t="s">
        <v>36</v>
      </c>
      <c r="C38" s="116" t="s">
        <v>44</v>
      </c>
      <c r="D38" s="116">
        <f>SUMIFS(汇总表!AH:AH,汇总表!$B:$B,$B38,汇总表!$C:$C,$C38)</f>
        <v>0</v>
      </c>
      <c r="E38" s="117">
        <f>SUMIFS(汇总表!AG:AG,汇总表!$B:$B,$B38,汇总表!$C:$C,$C38)</f>
        <v>0</v>
      </c>
      <c r="F38" s="117">
        <f>SUMIFS(汇总表!AI:AI,汇总表!$B:$B,$B38,汇总表!$C:$C,$C38)</f>
        <v>0</v>
      </c>
      <c r="G38" s="117">
        <f>SUMIFS(汇总表!AK:AK,汇总表!$B:$B,$B38,汇总表!$C:$C,$C38)</f>
        <v>0</v>
      </c>
      <c r="H38" s="116"/>
    </row>
    <row r="39" s="109" customFormat="1" ht="24.95" customHeight="1" spans="1:8">
      <c r="A39" s="113">
        <f>SUBTOTAL(103,C$2:C39)-1</f>
        <v>33</v>
      </c>
      <c r="B39" s="116" t="s">
        <v>36</v>
      </c>
      <c r="C39" s="116" t="s">
        <v>45</v>
      </c>
      <c r="D39" s="116">
        <f>SUMIFS(汇总表!AH:AH,汇总表!$B:$B,$B39,汇总表!$C:$C,$C39)</f>
        <v>0</v>
      </c>
      <c r="E39" s="117">
        <f>SUMIFS(汇总表!AG:AG,汇总表!$B:$B,$B39,汇总表!$C:$C,$C39)</f>
        <v>0</v>
      </c>
      <c r="F39" s="117">
        <f>SUMIFS(汇总表!AI:AI,汇总表!$B:$B,$B39,汇总表!$C:$C,$C39)</f>
        <v>0</v>
      </c>
      <c r="G39" s="117">
        <f>SUMIFS(汇总表!AK:AK,汇总表!$B:$B,$B39,汇总表!$C:$C,$C39)</f>
        <v>0</v>
      </c>
      <c r="H39" s="116"/>
    </row>
    <row r="40" s="109" customFormat="1" ht="24.95" customHeight="1" spans="1:8">
      <c r="A40" s="113">
        <f>SUBTOTAL(103,C$2:C40)-1</f>
        <v>34</v>
      </c>
      <c r="B40" s="116" t="s">
        <v>36</v>
      </c>
      <c r="C40" s="116" t="s">
        <v>46</v>
      </c>
      <c r="D40" s="116">
        <f>SUMIFS(汇总表!AH:AH,汇总表!$B:$B,$B40,汇总表!$C:$C,$C40)</f>
        <v>0</v>
      </c>
      <c r="E40" s="117">
        <f>SUMIFS(汇总表!AG:AG,汇总表!$B:$B,$B40,汇总表!$C:$C,$C40)</f>
        <v>0</v>
      </c>
      <c r="F40" s="117">
        <f>SUMIFS(汇总表!AI:AI,汇总表!$B:$B,$B40,汇总表!$C:$C,$C40)</f>
        <v>0</v>
      </c>
      <c r="G40" s="117">
        <f>SUMIFS(汇总表!AK:AK,汇总表!$B:$B,$B40,汇总表!$C:$C,$C40)</f>
        <v>0</v>
      </c>
      <c r="H40" s="116"/>
    </row>
    <row r="41" s="109" customFormat="1" ht="24.95" customHeight="1" spans="1:8">
      <c r="A41" s="113">
        <f>SUBTOTAL(103,C$2:C41)-1</f>
        <v>35</v>
      </c>
      <c r="B41" s="116" t="s">
        <v>36</v>
      </c>
      <c r="C41" s="116" t="s">
        <v>47</v>
      </c>
      <c r="D41" s="116">
        <f>SUMIFS(汇总表!AH:AH,汇总表!$B:$B,$B41,汇总表!$C:$C,$C41)</f>
        <v>0</v>
      </c>
      <c r="E41" s="117">
        <f>SUMIFS(汇总表!AG:AG,汇总表!$B:$B,$B41,汇总表!$C:$C,$C41)</f>
        <v>0</v>
      </c>
      <c r="F41" s="117">
        <f>SUMIFS(汇总表!AI:AI,汇总表!$B:$B,$B41,汇总表!$C:$C,$C41)</f>
        <v>0</v>
      </c>
      <c r="G41" s="117">
        <f>SUMIFS(汇总表!AK:AK,汇总表!$B:$B,$B41,汇总表!$C:$C,$C41)</f>
        <v>0</v>
      </c>
      <c r="H41" s="116"/>
    </row>
    <row r="42" s="109" customFormat="1" ht="24.95" customHeight="1" spans="1:8">
      <c r="A42" s="113">
        <f>SUBTOTAL(103,C$2:C42)-1</f>
        <v>36</v>
      </c>
      <c r="B42" s="116" t="s">
        <v>36</v>
      </c>
      <c r="C42" s="116" t="s">
        <v>48</v>
      </c>
      <c r="D42" s="116">
        <f>SUMIFS(汇总表!AH:AH,汇总表!$B:$B,$B42,汇总表!$C:$C,$C42)</f>
        <v>0</v>
      </c>
      <c r="E42" s="117">
        <f>SUMIFS(汇总表!AG:AG,汇总表!$B:$B,$B42,汇总表!$C:$C,$C42)</f>
        <v>0</v>
      </c>
      <c r="F42" s="117">
        <f>SUMIFS(汇总表!AI:AI,汇总表!$B:$B,$B42,汇总表!$C:$C,$C42)</f>
        <v>0</v>
      </c>
      <c r="G42" s="117">
        <f>SUMIFS(汇总表!AK:AK,汇总表!$B:$B,$B42,汇总表!$C:$C,$C42)</f>
        <v>0</v>
      </c>
      <c r="H42" s="116"/>
    </row>
    <row r="43" s="108" customFormat="1" ht="24.95" customHeight="1" spans="1:8">
      <c r="A43" s="113"/>
      <c r="B43" s="113" t="s">
        <v>49</v>
      </c>
      <c r="C43" s="113"/>
      <c r="D43" s="113">
        <f>SUM(D44:D54)</f>
        <v>0</v>
      </c>
      <c r="E43" s="113">
        <f t="shared" ref="E43:G43" si="4">SUM(E44:E54)</f>
        <v>0</v>
      </c>
      <c r="F43" s="113">
        <f t="shared" si="4"/>
        <v>0</v>
      </c>
      <c r="G43" s="113">
        <f t="shared" si="4"/>
        <v>0</v>
      </c>
      <c r="H43" s="113"/>
    </row>
    <row r="44" s="109" customFormat="1" ht="24.95" customHeight="1" spans="1:8">
      <c r="A44" s="113">
        <f>SUBTOTAL(103,C$2:C44)-1</f>
        <v>37</v>
      </c>
      <c r="B44" s="116" t="s">
        <v>49</v>
      </c>
      <c r="C44" s="116" t="s">
        <v>50</v>
      </c>
      <c r="D44" s="116">
        <f>SUMIFS(汇总表!AH:AH,汇总表!$B:$B,$B44,汇总表!$C:$C,$C44)</f>
        <v>0</v>
      </c>
      <c r="E44" s="117">
        <f>SUMIFS(汇总表!AG:AG,汇总表!$B:$B,$B44,汇总表!$C:$C,$C44)</f>
        <v>0</v>
      </c>
      <c r="F44" s="117">
        <f>SUMIFS(汇总表!AI:AI,汇总表!$B:$B,$B44,汇总表!$C:$C,$C44)</f>
        <v>0</v>
      </c>
      <c r="G44" s="117">
        <f>SUMIFS(汇总表!AK:AK,汇总表!$B:$B,$B44,汇总表!$C:$C,$C44)</f>
        <v>0</v>
      </c>
      <c r="H44" s="116"/>
    </row>
    <row r="45" s="109" customFormat="1" ht="24.95" customHeight="1" spans="1:8">
      <c r="A45" s="113">
        <f>SUBTOTAL(103,C$2:C45)-1</f>
        <v>38</v>
      </c>
      <c r="B45" s="116" t="s">
        <v>49</v>
      </c>
      <c r="C45" s="116" t="s">
        <v>51</v>
      </c>
      <c r="D45" s="116">
        <f>SUMIFS(汇总表!AH:AH,汇总表!$B:$B,$B45,汇总表!$C:$C,$C45)</f>
        <v>0</v>
      </c>
      <c r="E45" s="117">
        <f>SUMIFS(汇总表!AG:AG,汇总表!$B:$B,$B45,汇总表!$C:$C,$C45)</f>
        <v>0</v>
      </c>
      <c r="F45" s="117">
        <f>SUMIFS(汇总表!AI:AI,汇总表!$B:$B,$B45,汇总表!$C:$C,$C45)</f>
        <v>0</v>
      </c>
      <c r="G45" s="117">
        <f>SUMIFS(汇总表!AK:AK,汇总表!$B:$B,$B45,汇总表!$C:$C,$C45)</f>
        <v>0</v>
      </c>
      <c r="H45" s="116"/>
    </row>
    <row r="46" s="109" customFormat="1" ht="24.95" customHeight="1" spans="1:8">
      <c r="A46" s="113">
        <f>SUBTOTAL(103,C$2:C46)-1</f>
        <v>39</v>
      </c>
      <c r="B46" s="116" t="s">
        <v>49</v>
      </c>
      <c r="C46" s="116" t="s">
        <v>52</v>
      </c>
      <c r="D46" s="116">
        <f>SUMIFS(汇总表!AH:AH,汇总表!$B:$B,$B46,汇总表!$C:$C,$C46)</f>
        <v>0</v>
      </c>
      <c r="E46" s="117">
        <f>SUMIFS(汇总表!AG:AG,汇总表!$B:$B,$B46,汇总表!$C:$C,$C46)</f>
        <v>0</v>
      </c>
      <c r="F46" s="117">
        <f>SUMIFS(汇总表!AI:AI,汇总表!$B:$B,$B46,汇总表!$C:$C,$C46)</f>
        <v>0</v>
      </c>
      <c r="G46" s="117">
        <f>SUMIFS(汇总表!AK:AK,汇总表!$B:$B,$B46,汇总表!$C:$C,$C46)</f>
        <v>0</v>
      </c>
      <c r="H46" s="116"/>
    </row>
    <row r="47" s="109" customFormat="1" ht="24.95" customHeight="1" spans="1:8">
      <c r="A47" s="113">
        <f>SUBTOTAL(103,C$2:C47)-1</f>
        <v>40</v>
      </c>
      <c r="B47" s="116" t="s">
        <v>49</v>
      </c>
      <c r="C47" s="116" t="s">
        <v>53</v>
      </c>
      <c r="D47" s="116">
        <f>SUMIFS(汇总表!AH:AH,汇总表!$B:$B,$B47,汇总表!$C:$C,$C47)</f>
        <v>0</v>
      </c>
      <c r="E47" s="117">
        <f>SUMIFS(汇总表!AG:AG,汇总表!$B:$B,$B47,汇总表!$C:$C,$C47)</f>
        <v>0</v>
      </c>
      <c r="F47" s="117">
        <f>SUMIFS(汇总表!AI:AI,汇总表!$B:$B,$B47,汇总表!$C:$C,$C47)</f>
        <v>0</v>
      </c>
      <c r="G47" s="117">
        <f>SUMIFS(汇总表!AK:AK,汇总表!$B:$B,$B47,汇总表!$C:$C,$C47)</f>
        <v>0</v>
      </c>
      <c r="H47" s="116"/>
    </row>
    <row r="48" s="109" customFormat="1" ht="24.95" customHeight="1" spans="1:8">
      <c r="A48" s="113">
        <f>SUBTOTAL(103,C$2:C48)-1</f>
        <v>41</v>
      </c>
      <c r="B48" s="116" t="s">
        <v>49</v>
      </c>
      <c r="C48" s="116" t="s">
        <v>54</v>
      </c>
      <c r="D48" s="116">
        <f>SUMIFS(汇总表!AH:AH,汇总表!$B:$B,$B48,汇总表!$C:$C,$C48)</f>
        <v>0</v>
      </c>
      <c r="E48" s="117">
        <f>SUMIFS(汇总表!AG:AG,汇总表!$B:$B,$B48,汇总表!$C:$C,$C48)</f>
        <v>0</v>
      </c>
      <c r="F48" s="117">
        <f>SUMIFS(汇总表!AI:AI,汇总表!$B:$B,$B48,汇总表!$C:$C,$C48)</f>
        <v>0</v>
      </c>
      <c r="G48" s="117">
        <f>SUMIFS(汇总表!AK:AK,汇总表!$B:$B,$B48,汇总表!$C:$C,$C48)</f>
        <v>0</v>
      </c>
      <c r="H48" s="116"/>
    </row>
    <row r="49" s="109" customFormat="1" ht="24.95" customHeight="1" spans="1:8">
      <c r="A49" s="113">
        <f>SUBTOTAL(103,C$2:C49)-1</f>
        <v>42</v>
      </c>
      <c r="B49" s="116" t="s">
        <v>49</v>
      </c>
      <c r="C49" s="116" t="s">
        <v>55</v>
      </c>
      <c r="D49" s="116">
        <f>SUMIFS(汇总表!AH:AH,汇总表!$B:$B,$B49,汇总表!$C:$C,$C49)</f>
        <v>0</v>
      </c>
      <c r="E49" s="117">
        <f>SUMIFS(汇总表!AG:AG,汇总表!$B:$B,$B49,汇总表!$C:$C,$C49)</f>
        <v>0</v>
      </c>
      <c r="F49" s="117">
        <f>SUMIFS(汇总表!AI:AI,汇总表!$B:$B,$B49,汇总表!$C:$C,$C49)</f>
        <v>0</v>
      </c>
      <c r="G49" s="117">
        <f>SUMIFS(汇总表!AK:AK,汇总表!$B:$B,$B49,汇总表!$C:$C,$C49)</f>
        <v>0</v>
      </c>
      <c r="H49" s="116"/>
    </row>
    <row r="50" s="109" customFormat="1" ht="24.95" customHeight="1" spans="1:8">
      <c r="A50" s="113">
        <f>SUBTOTAL(103,C$2:C50)-1</f>
        <v>43</v>
      </c>
      <c r="B50" s="116" t="s">
        <v>49</v>
      </c>
      <c r="C50" s="116" t="s">
        <v>56</v>
      </c>
      <c r="D50" s="116">
        <f>SUMIFS(汇总表!AH:AH,汇总表!$B:$B,$B50,汇总表!$C:$C,$C50)</f>
        <v>0</v>
      </c>
      <c r="E50" s="117">
        <f>SUMIFS(汇总表!AG:AG,汇总表!$B:$B,$B50,汇总表!$C:$C,$C50)</f>
        <v>0</v>
      </c>
      <c r="F50" s="117">
        <f>SUMIFS(汇总表!AI:AI,汇总表!$B:$B,$B50,汇总表!$C:$C,$C50)</f>
        <v>0</v>
      </c>
      <c r="G50" s="117">
        <f>SUMIFS(汇总表!AK:AK,汇总表!$B:$B,$B50,汇总表!$C:$C,$C50)</f>
        <v>0</v>
      </c>
      <c r="H50" s="116"/>
    </row>
    <row r="51" s="109" customFormat="1" ht="24.95" customHeight="1" spans="1:8">
      <c r="A51" s="113">
        <f>SUBTOTAL(103,C$2:C51)-1</f>
        <v>44</v>
      </c>
      <c r="B51" s="116" t="s">
        <v>49</v>
      </c>
      <c r="C51" s="116" t="s">
        <v>57</v>
      </c>
      <c r="D51" s="116">
        <f>SUMIFS(汇总表!AH:AH,汇总表!$B:$B,$B51,汇总表!$C:$C,$C51)</f>
        <v>0</v>
      </c>
      <c r="E51" s="117">
        <f>SUMIFS(汇总表!AG:AG,汇总表!$B:$B,$B51,汇总表!$C:$C,$C51)</f>
        <v>0</v>
      </c>
      <c r="F51" s="117">
        <f>SUMIFS(汇总表!AI:AI,汇总表!$B:$B,$B51,汇总表!$C:$C,$C51)</f>
        <v>0</v>
      </c>
      <c r="G51" s="117">
        <f>SUMIFS(汇总表!AK:AK,汇总表!$B:$B,$B51,汇总表!$C:$C,$C51)</f>
        <v>0</v>
      </c>
      <c r="H51" s="116"/>
    </row>
    <row r="52" s="109" customFormat="1" ht="24.95" customHeight="1" spans="1:8">
      <c r="A52" s="113">
        <f>SUBTOTAL(103,C$2:C52)-1</f>
        <v>45</v>
      </c>
      <c r="B52" s="116" t="s">
        <v>49</v>
      </c>
      <c r="C52" s="116" t="s">
        <v>58</v>
      </c>
      <c r="D52" s="116">
        <f>SUMIFS(汇总表!AH:AH,汇总表!$B:$B,$B52,汇总表!$C:$C,$C52)</f>
        <v>0</v>
      </c>
      <c r="E52" s="117">
        <f>SUMIFS(汇总表!AG:AG,汇总表!$B:$B,$B52,汇总表!$C:$C,$C52)</f>
        <v>0</v>
      </c>
      <c r="F52" s="117">
        <f>SUMIFS(汇总表!AI:AI,汇总表!$B:$B,$B52,汇总表!$C:$C,$C52)</f>
        <v>0</v>
      </c>
      <c r="G52" s="117">
        <f>SUMIFS(汇总表!AK:AK,汇总表!$B:$B,$B52,汇总表!$C:$C,$C52)</f>
        <v>0</v>
      </c>
      <c r="H52" s="116"/>
    </row>
    <row r="53" s="109" customFormat="1" ht="24.95" customHeight="1" spans="1:8">
      <c r="A53" s="113">
        <f>SUBTOTAL(103,C$2:C53)-1</f>
        <v>46</v>
      </c>
      <c r="B53" s="116" t="s">
        <v>49</v>
      </c>
      <c r="C53" s="116" t="s">
        <v>59</v>
      </c>
      <c r="D53" s="116">
        <f>SUMIFS(汇总表!AH:AH,汇总表!$B:$B,$B53,汇总表!$C:$C,$C53)</f>
        <v>0</v>
      </c>
      <c r="E53" s="117">
        <f>SUMIFS(汇总表!AG:AG,汇总表!$B:$B,$B53,汇总表!$C:$C,$C53)</f>
        <v>0</v>
      </c>
      <c r="F53" s="117">
        <f>SUMIFS(汇总表!AI:AI,汇总表!$B:$B,$B53,汇总表!$C:$C,$C53)</f>
        <v>0</v>
      </c>
      <c r="G53" s="117">
        <f>SUMIFS(汇总表!AK:AK,汇总表!$B:$B,$B53,汇总表!$C:$C,$C53)</f>
        <v>0</v>
      </c>
      <c r="H53" s="116"/>
    </row>
    <row r="54" s="109" customFormat="1" ht="24.95" customHeight="1" spans="1:8">
      <c r="A54" s="113">
        <f>SUBTOTAL(103,C$2:C54)-1</f>
        <v>47</v>
      </c>
      <c r="B54" s="116" t="s">
        <v>49</v>
      </c>
      <c r="C54" s="116" t="s">
        <v>60</v>
      </c>
      <c r="D54" s="116">
        <f>SUMIFS(汇总表!AH:AH,汇总表!$B:$B,$B54,汇总表!$C:$C,$C54)</f>
        <v>0</v>
      </c>
      <c r="E54" s="117">
        <f>SUMIFS(汇总表!AG:AG,汇总表!$B:$B,$B54,汇总表!$C:$C,$C54)</f>
        <v>0</v>
      </c>
      <c r="F54" s="117">
        <f>SUMIFS(汇总表!AI:AI,汇总表!$B:$B,$B54,汇总表!$C:$C,$C54)</f>
        <v>0</v>
      </c>
      <c r="G54" s="117">
        <f>SUMIFS(汇总表!AK:AK,汇总表!$B:$B,$B54,汇总表!$C:$C,$C54)</f>
        <v>0</v>
      </c>
      <c r="H54" s="116"/>
    </row>
    <row r="55" s="108" customFormat="1" ht="24.95" customHeight="1" spans="1:8">
      <c r="A55" s="113"/>
      <c r="B55" s="113" t="s">
        <v>61</v>
      </c>
      <c r="C55" s="113"/>
      <c r="D55" s="113">
        <f>SUM(D56:D59)</f>
        <v>0</v>
      </c>
      <c r="E55" s="113">
        <f t="shared" ref="E55:G55" si="5">SUM(E56:E59)</f>
        <v>0</v>
      </c>
      <c r="F55" s="113">
        <f t="shared" si="5"/>
        <v>0</v>
      </c>
      <c r="G55" s="113">
        <f t="shared" si="5"/>
        <v>0</v>
      </c>
      <c r="H55" s="113"/>
    </row>
    <row r="56" s="109" customFormat="1" ht="24.95" customHeight="1" spans="1:8">
      <c r="A56" s="113">
        <f>SUBTOTAL(103,C$2:C56)-1</f>
        <v>48</v>
      </c>
      <c r="B56" s="116" t="s">
        <v>61</v>
      </c>
      <c r="C56" s="116" t="s">
        <v>62</v>
      </c>
      <c r="D56" s="116">
        <f>SUMIFS(汇总表!AH:AH,汇总表!$B:$B,$B56,汇总表!$C:$C,$C56)</f>
        <v>0</v>
      </c>
      <c r="E56" s="117">
        <f>SUMIFS(汇总表!AG:AG,汇总表!$B:$B,$B56,汇总表!$C:$C,$C56)</f>
        <v>0</v>
      </c>
      <c r="F56" s="117">
        <f>SUMIFS(汇总表!AI:AI,汇总表!$B:$B,$B56,汇总表!$C:$C,$C56)</f>
        <v>0</v>
      </c>
      <c r="G56" s="117">
        <f>SUMIFS(汇总表!AK:AK,汇总表!$B:$B,$B56,汇总表!$C:$C,$C56)</f>
        <v>0</v>
      </c>
      <c r="H56" s="116"/>
    </row>
    <row r="57" s="109" customFormat="1" ht="24.95" customHeight="1" spans="1:8">
      <c r="A57" s="113">
        <f>SUBTOTAL(103,C$2:C57)-1</f>
        <v>49</v>
      </c>
      <c r="B57" s="116" t="s">
        <v>61</v>
      </c>
      <c r="C57" s="116" t="s">
        <v>63</v>
      </c>
      <c r="D57" s="116">
        <f>SUMIFS(汇总表!AH:AH,汇总表!$B:$B,$B57,汇总表!$C:$C,$C57)</f>
        <v>0</v>
      </c>
      <c r="E57" s="117">
        <f>SUMIFS(汇总表!AG:AG,汇总表!$B:$B,$B57,汇总表!$C:$C,$C57)</f>
        <v>0</v>
      </c>
      <c r="F57" s="117">
        <f>SUMIFS(汇总表!AI:AI,汇总表!$B:$B,$B57,汇总表!$C:$C,$C57)</f>
        <v>0</v>
      </c>
      <c r="G57" s="117">
        <f>SUMIFS(汇总表!AK:AK,汇总表!$B:$B,$B57,汇总表!$C:$C,$C57)</f>
        <v>0</v>
      </c>
      <c r="H57" s="116"/>
    </row>
    <row r="58" s="109" customFormat="1" ht="24.95" customHeight="1" spans="1:8">
      <c r="A58" s="113">
        <f>SUBTOTAL(103,C$2:C58)-1</f>
        <v>50</v>
      </c>
      <c r="B58" s="116" t="s">
        <v>61</v>
      </c>
      <c r="C58" s="116" t="s">
        <v>64</v>
      </c>
      <c r="D58" s="116">
        <f>SUMIFS(汇总表!AH:AH,汇总表!$B:$B,$B58,汇总表!$C:$C,$C58)</f>
        <v>0</v>
      </c>
      <c r="E58" s="117">
        <f>SUMIFS(汇总表!AG:AG,汇总表!$B:$B,$B58,汇总表!$C:$C,$C58)</f>
        <v>0</v>
      </c>
      <c r="F58" s="117">
        <f>SUMIFS(汇总表!AI:AI,汇总表!$B:$B,$B58,汇总表!$C:$C,$C58)</f>
        <v>0</v>
      </c>
      <c r="G58" s="117">
        <f>SUMIFS(汇总表!AK:AK,汇总表!$B:$B,$B58,汇总表!$C:$C,$C58)</f>
        <v>0</v>
      </c>
      <c r="H58" s="116"/>
    </row>
    <row r="59" s="109" customFormat="1" ht="24.95" customHeight="1" spans="1:8">
      <c r="A59" s="113">
        <f>SUBTOTAL(103,C$2:C59)-1</f>
        <v>51</v>
      </c>
      <c r="B59" s="116" t="s">
        <v>61</v>
      </c>
      <c r="C59" s="116" t="s">
        <v>65</v>
      </c>
      <c r="D59" s="116">
        <f>SUMIFS(汇总表!AH:AH,汇总表!$B:$B,$B59,汇总表!$C:$C,$C59)</f>
        <v>0</v>
      </c>
      <c r="E59" s="117">
        <f>SUMIFS(汇总表!AG:AG,汇总表!$B:$B,$B59,汇总表!$C:$C,$C59)</f>
        <v>0</v>
      </c>
      <c r="F59" s="117">
        <f>SUMIFS(汇总表!AI:AI,汇总表!$B:$B,$B59,汇总表!$C:$C,$C59)</f>
        <v>0</v>
      </c>
      <c r="G59" s="117">
        <f>SUMIFS(汇总表!AK:AK,汇总表!$B:$B,$B59,汇总表!$C:$C,$C59)</f>
        <v>0</v>
      </c>
      <c r="H59" s="116"/>
    </row>
    <row r="60" s="108" customFormat="1" ht="24.95" customHeight="1" spans="1:8">
      <c r="A60" s="113"/>
      <c r="B60" s="113" t="s">
        <v>66</v>
      </c>
      <c r="C60" s="113"/>
      <c r="D60" s="113">
        <f>SUM(D61:D68)</f>
        <v>0</v>
      </c>
      <c r="E60" s="113">
        <f t="shared" ref="E60:G60" si="6">SUM(E61:E68)</f>
        <v>0</v>
      </c>
      <c r="F60" s="113">
        <f t="shared" si="6"/>
        <v>0</v>
      </c>
      <c r="G60" s="113">
        <f t="shared" si="6"/>
        <v>0</v>
      </c>
      <c r="H60" s="113"/>
    </row>
    <row r="61" s="109" customFormat="1" ht="24.95" customHeight="1" spans="1:8">
      <c r="A61" s="113">
        <f>SUBTOTAL(103,C$2:C61)-1</f>
        <v>52</v>
      </c>
      <c r="B61" s="116" t="s">
        <v>66</v>
      </c>
      <c r="C61" s="116" t="s">
        <v>67</v>
      </c>
      <c r="D61" s="116">
        <f>SUMIFS(汇总表!AH:AH,汇总表!$B:$B,$B61,汇总表!$C:$C,$C61)</f>
        <v>0</v>
      </c>
      <c r="E61" s="117">
        <f>SUMIFS(汇总表!AG:AG,汇总表!$B:$B,$B61,汇总表!$C:$C,$C61)</f>
        <v>0</v>
      </c>
      <c r="F61" s="117">
        <f>SUMIFS(汇总表!AI:AI,汇总表!$B:$B,$B61,汇总表!$C:$C,$C61)</f>
        <v>0</v>
      </c>
      <c r="G61" s="117">
        <f>SUMIFS(汇总表!AK:AK,汇总表!$B:$B,$B61,汇总表!$C:$C,$C61)</f>
        <v>0</v>
      </c>
      <c r="H61" s="116"/>
    </row>
    <row r="62" s="109" customFormat="1" ht="24.95" customHeight="1" spans="1:8">
      <c r="A62" s="113">
        <f>SUBTOTAL(103,C$2:C62)-1</f>
        <v>53</v>
      </c>
      <c r="B62" s="116" t="s">
        <v>66</v>
      </c>
      <c r="C62" s="116" t="s">
        <v>68</v>
      </c>
      <c r="D62" s="116">
        <f>SUMIFS(汇总表!AH:AH,汇总表!$B:$B,$B62,汇总表!$C:$C,$C62)</f>
        <v>0</v>
      </c>
      <c r="E62" s="117">
        <f>SUMIFS(汇总表!AG:AG,汇总表!$B:$B,$B62,汇总表!$C:$C,$C62)</f>
        <v>0</v>
      </c>
      <c r="F62" s="117">
        <f>SUMIFS(汇总表!AI:AI,汇总表!$B:$B,$B62,汇总表!$C:$C,$C62)</f>
        <v>0</v>
      </c>
      <c r="G62" s="117">
        <f>SUMIFS(汇总表!AK:AK,汇总表!$B:$B,$B62,汇总表!$C:$C,$C62)</f>
        <v>0</v>
      </c>
      <c r="H62" s="116"/>
    </row>
    <row r="63" s="109" customFormat="1" ht="24.95" customHeight="1" spans="1:8">
      <c r="A63" s="113">
        <f>SUBTOTAL(103,C$2:C63)-1</f>
        <v>54</v>
      </c>
      <c r="B63" s="116" t="s">
        <v>66</v>
      </c>
      <c r="C63" s="116" t="s">
        <v>69</v>
      </c>
      <c r="D63" s="116">
        <f>SUMIFS(汇总表!AH:AH,汇总表!$B:$B,$B63,汇总表!$C:$C,$C63)</f>
        <v>0</v>
      </c>
      <c r="E63" s="117">
        <f>SUMIFS(汇总表!AG:AG,汇总表!$B:$B,$B63,汇总表!$C:$C,$C63)</f>
        <v>0</v>
      </c>
      <c r="F63" s="117">
        <f>SUMIFS(汇总表!AI:AI,汇总表!$B:$B,$B63,汇总表!$C:$C,$C63)</f>
        <v>0</v>
      </c>
      <c r="G63" s="117">
        <f>SUMIFS(汇总表!AK:AK,汇总表!$B:$B,$B63,汇总表!$C:$C,$C63)</f>
        <v>0</v>
      </c>
      <c r="H63" s="116"/>
    </row>
    <row r="64" s="109" customFormat="1" ht="24.95" customHeight="1" spans="1:8">
      <c r="A64" s="113">
        <f>SUBTOTAL(103,C$2:C64)-1</f>
        <v>55</v>
      </c>
      <c r="B64" s="116" t="s">
        <v>66</v>
      </c>
      <c r="C64" s="116" t="s">
        <v>70</v>
      </c>
      <c r="D64" s="116">
        <f>SUMIFS(汇总表!AH:AH,汇总表!$B:$B,$B64,汇总表!$C:$C,$C64)</f>
        <v>0</v>
      </c>
      <c r="E64" s="117">
        <f>SUMIFS(汇总表!AG:AG,汇总表!$B:$B,$B64,汇总表!$C:$C,$C64)</f>
        <v>0</v>
      </c>
      <c r="F64" s="117">
        <f>SUMIFS(汇总表!AI:AI,汇总表!$B:$B,$B64,汇总表!$C:$C,$C64)</f>
        <v>0</v>
      </c>
      <c r="G64" s="117">
        <f>SUMIFS(汇总表!AK:AK,汇总表!$B:$B,$B64,汇总表!$C:$C,$C64)</f>
        <v>0</v>
      </c>
      <c r="H64" s="116"/>
    </row>
    <row r="65" s="109" customFormat="1" ht="24.95" customHeight="1" spans="1:8">
      <c r="A65" s="113">
        <f>SUBTOTAL(103,C$2:C65)-1</f>
        <v>56</v>
      </c>
      <c r="B65" s="116" t="s">
        <v>66</v>
      </c>
      <c r="C65" s="116" t="s">
        <v>71</v>
      </c>
      <c r="D65" s="116">
        <f>SUMIFS(汇总表!AH:AH,汇总表!$B:$B,$B65,汇总表!$C:$C,$C65)</f>
        <v>0</v>
      </c>
      <c r="E65" s="117">
        <f>SUMIFS(汇总表!AG:AG,汇总表!$B:$B,$B65,汇总表!$C:$C,$C65)</f>
        <v>0</v>
      </c>
      <c r="F65" s="117">
        <f>SUMIFS(汇总表!AI:AI,汇总表!$B:$B,$B65,汇总表!$C:$C,$C65)</f>
        <v>0</v>
      </c>
      <c r="G65" s="117">
        <f>SUMIFS(汇总表!AK:AK,汇总表!$B:$B,$B65,汇总表!$C:$C,$C65)</f>
        <v>0</v>
      </c>
      <c r="H65" s="116"/>
    </row>
    <row r="66" s="109" customFormat="1" ht="24.95" customHeight="1" spans="1:8">
      <c r="A66" s="113">
        <f>SUBTOTAL(103,C$2:C66)-1</f>
        <v>57</v>
      </c>
      <c r="B66" s="116" t="s">
        <v>66</v>
      </c>
      <c r="C66" s="116" t="s">
        <v>72</v>
      </c>
      <c r="D66" s="116">
        <f>SUMIFS(汇总表!AH:AH,汇总表!$B:$B,$B66,汇总表!$C:$C,$C66)</f>
        <v>0</v>
      </c>
      <c r="E66" s="117">
        <f>SUMIFS(汇总表!AG:AG,汇总表!$B:$B,$B66,汇总表!$C:$C,$C66)</f>
        <v>0</v>
      </c>
      <c r="F66" s="117">
        <f>SUMIFS(汇总表!AI:AI,汇总表!$B:$B,$B66,汇总表!$C:$C,$C66)</f>
        <v>0</v>
      </c>
      <c r="G66" s="117">
        <f>SUMIFS(汇总表!AK:AK,汇总表!$B:$B,$B66,汇总表!$C:$C,$C66)</f>
        <v>0</v>
      </c>
      <c r="H66" s="116"/>
    </row>
    <row r="67" s="109" customFormat="1" ht="24.95" customHeight="1" spans="1:8">
      <c r="A67" s="113">
        <f>SUBTOTAL(103,C$2:C67)-1</f>
        <v>58</v>
      </c>
      <c r="B67" s="116" t="s">
        <v>66</v>
      </c>
      <c r="C67" s="116" t="s">
        <v>73</v>
      </c>
      <c r="D67" s="116">
        <f>SUMIFS(汇总表!AH:AH,汇总表!$B:$B,$B67,汇总表!$C:$C,$C67)</f>
        <v>0</v>
      </c>
      <c r="E67" s="117">
        <f>SUMIFS(汇总表!AG:AG,汇总表!$B:$B,$B67,汇总表!$C:$C,$C67)</f>
        <v>0</v>
      </c>
      <c r="F67" s="117">
        <f>SUMIFS(汇总表!AI:AI,汇总表!$B:$B,$B67,汇总表!$C:$C,$C67)</f>
        <v>0</v>
      </c>
      <c r="G67" s="117">
        <f>SUMIFS(汇总表!AK:AK,汇总表!$B:$B,$B67,汇总表!$C:$C,$C67)</f>
        <v>0</v>
      </c>
      <c r="H67" s="116"/>
    </row>
    <row r="68" s="109" customFormat="1" ht="24.95" customHeight="1" spans="1:8">
      <c r="A68" s="113">
        <f>SUBTOTAL(103,C$2:C68)-1</f>
        <v>59</v>
      </c>
      <c r="B68" s="116" t="s">
        <v>66</v>
      </c>
      <c r="C68" s="116" t="s">
        <v>74</v>
      </c>
      <c r="D68" s="116">
        <f>SUMIFS(汇总表!AH:AH,汇总表!$B:$B,$B68,汇总表!$C:$C,$C68)</f>
        <v>0</v>
      </c>
      <c r="E68" s="117">
        <f>SUMIFS(汇总表!AG:AG,汇总表!$B:$B,$B68,汇总表!$C:$C,$C68)</f>
        <v>0</v>
      </c>
      <c r="F68" s="117">
        <f>SUMIFS(汇总表!AI:AI,汇总表!$B:$B,$B68,汇总表!$C:$C,$C68)</f>
        <v>0</v>
      </c>
      <c r="G68" s="117">
        <f>SUMIFS(汇总表!AK:AK,汇总表!$B:$B,$B68,汇总表!$C:$C,$C68)</f>
        <v>0</v>
      </c>
      <c r="H68" s="116"/>
    </row>
    <row r="69" s="108" customFormat="1" ht="24.95" customHeight="1" spans="1:8">
      <c r="A69" s="113"/>
      <c r="B69" s="113" t="s">
        <v>75</v>
      </c>
      <c r="C69" s="113"/>
      <c r="D69" s="113">
        <f>SUM(D70:D79)</f>
        <v>0</v>
      </c>
      <c r="E69" s="113">
        <f t="shared" ref="E69:G69" si="7">SUM(E70:E79)</f>
        <v>0</v>
      </c>
      <c r="F69" s="113">
        <f t="shared" si="7"/>
        <v>0</v>
      </c>
      <c r="G69" s="113">
        <f t="shared" si="7"/>
        <v>0</v>
      </c>
      <c r="H69" s="113"/>
    </row>
    <row r="70" s="109" customFormat="1" ht="24.95" customHeight="1" spans="1:8">
      <c r="A70" s="113">
        <f>SUBTOTAL(103,C$2:C70)-1</f>
        <v>60</v>
      </c>
      <c r="B70" s="116" t="s">
        <v>75</v>
      </c>
      <c r="C70" s="116" t="s">
        <v>76</v>
      </c>
      <c r="D70" s="116">
        <f>SUMIFS(汇总表!AH:AH,汇总表!$B:$B,$B70,汇总表!$C:$C,$C70)</f>
        <v>0</v>
      </c>
      <c r="E70" s="117">
        <f>SUMIFS(汇总表!AG:AG,汇总表!$B:$B,$B70,汇总表!$C:$C,$C70)</f>
        <v>0</v>
      </c>
      <c r="F70" s="117">
        <f>SUMIFS(汇总表!AI:AI,汇总表!$B:$B,$B70,汇总表!$C:$C,$C70)</f>
        <v>0</v>
      </c>
      <c r="G70" s="117">
        <f>SUMIFS(汇总表!AK:AK,汇总表!$B:$B,$B70,汇总表!$C:$C,$C70)</f>
        <v>0</v>
      </c>
      <c r="H70" s="116"/>
    </row>
    <row r="71" s="109" customFormat="1" ht="24.95" customHeight="1" spans="1:8">
      <c r="A71" s="113">
        <f>SUBTOTAL(103,C$2:C71)-1</f>
        <v>61</v>
      </c>
      <c r="B71" s="116" t="s">
        <v>75</v>
      </c>
      <c r="C71" s="116" t="s">
        <v>77</v>
      </c>
      <c r="D71" s="116">
        <f>SUMIFS(汇总表!AH:AH,汇总表!$B:$B,$B71,汇总表!$C:$C,$C71)</f>
        <v>0</v>
      </c>
      <c r="E71" s="117">
        <f>SUMIFS(汇总表!AG:AG,汇总表!$B:$B,$B71,汇总表!$C:$C,$C71)</f>
        <v>0</v>
      </c>
      <c r="F71" s="117">
        <f>SUMIFS(汇总表!AI:AI,汇总表!$B:$B,$B71,汇总表!$C:$C,$C71)</f>
        <v>0</v>
      </c>
      <c r="G71" s="117">
        <f>SUMIFS(汇总表!AK:AK,汇总表!$B:$B,$B71,汇总表!$C:$C,$C71)</f>
        <v>0</v>
      </c>
      <c r="H71" s="116"/>
    </row>
    <row r="72" s="109" customFormat="1" ht="24.95" customHeight="1" spans="1:8">
      <c r="A72" s="113">
        <f>SUBTOTAL(103,C$2:C72)-1</f>
        <v>62</v>
      </c>
      <c r="B72" s="116" t="s">
        <v>75</v>
      </c>
      <c r="C72" s="116" t="s">
        <v>78</v>
      </c>
      <c r="D72" s="116">
        <f>SUMIFS(汇总表!AH:AH,汇总表!$B:$B,$B72,汇总表!$C:$C,$C72)</f>
        <v>0</v>
      </c>
      <c r="E72" s="117">
        <f>SUMIFS(汇总表!AG:AG,汇总表!$B:$B,$B72,汇总表!$C:$C,$C72)</f>
        <v>0</v>
      </c>
      <c r="F72" s="117">
        <f>SUMIFS(汇总表!AI:AI,汇总表!$B:$B,$B72,汇总表!$C:$C,$C72)</f>
        <v>0</v>
      </c>
      <c r="G72" s="117">
        <f>SUMIFS(汇总表!AK:AK,汇总表!$B:$B,$B72,汇总表!$C:$C,$C72)</f>
        <v>0</v>
      </c>
      <c r="H72" s="116"/>
    </row>
    <row r="73" s="109" customFormat="1" ht="24.95" customHeight="1" spans="1:8">
      <c r="A73" s="113">
        <f>SUBTOTAL(103,C$2:C73)-1</f>
        <v>63</v>
      </c>
      <c r="B73" s="116" t="s">
        <v>75</v>
      </c>
      <c r="C73" s="116" t="s">
        <v>79</v>
      </c>
      <c r="D73" s="116">
        <f>SUMIFS(汇总表!AH:AH,汇总表!$B:$B,$B73,汇总表!$C:$C,$C73)</f>
        <v>0</v>
      </c>
      <c r="E73" s="117">
        <f>SUMIFS(汇总表!AG:AG,汇总表!$B:$B,$B73,汇总表!$C:$C,$C73)</f>
        <v>0</v>
      </c>
      <c r="F73" s="117">
        <f>SUMIFS(汇总表!AI:AI,汇总表!$B:$B,$B73,汇总表!$C:$C,$C73)</f>
        <v>0</v>
      </c>
      <c r="G73" s="117">
        <f>SUMIFS(汇总表!AK:AK,汇总表!$B:$B,$B73,汇总表!$C:$C,$C73)</f>
        <v>0</v>
      </c>
      <c r="H73" s="116"/>
    </row>
    <row r="74" s="109" customFormat="1" ht="24.95" customHeight="1" spans="1:8">
      <c r="A74" s="113">
        <f>SUBTOTAL(103,C$2:C74)-1</f>
        <v>64</v>
      </c>
      <c r="B74" s="116" t="s">
        <v>75</v>
      </c>
      <c r="C74" s="116" t="s">
        <v>80</v>
      </c>
      <c r="D74" s="116">
        <f>SUMIFS(汇总表!AH:AH,汇总表!$B:$B,$B74,汇总表!$C:$C,$C74)</f>
        <v>0</v>
      </c>
      <c r="E74" s="117">
        <f>SUMIFS(汇总表!AG:AG,汇总表!$B:$B,$B74,汇总表!$C:$C,$C74)</f>
        <v>0</v>
      </c>
      <c r="F74" s="117">
        <f>SUMIFS(汇总表!AI:AI,汇总表!$B:$B,$B74,汇总表!$C:$C,$C74)</f>
        <v>0</v>
      </c>
      <c r="G74" s="117">
        <f>SUMIFS(汇总表!AK:AK,汇总表!$B:$B,$B74,汇总表!$C:$C,$C74)</f>
        <v>0</v>
      </c>
      <c r="H74" s="116"/>
    </row>
    <row r="75" s="109" customFormat="1" ht="24.95" customHeight="1" spans="1:8">
      <c r="A75" s="113">
        <f>SUBTOTAL(103,C$2:C75)-1</f>
        <v>65</v>
      </c>
      <c r="B75" s="116" t="s">
        <v>75</v>
      </c>
      <c r="C75" s="116" t="s">
        <v>81</v>
      </c>
      <c r="D75" s="116">
        <f>SUMIFS(汇总表!AH:AH,汇总表!$B:$B,$B75,汇总表!$C:$C,$C75)</f>
        <v>0</v>
      </c>
      <c r="E75" s="117">
        <f>SUMIFS(汇总表!AG:AG,汇总表!$B:$B,$B75,汇总表!$C:$C,$C75)</f>
        <v>0</v>
      </c>
      <c r="F75" s="117">
        <f>SUMIFS(汇总表!AI:AI,汇总表!$B:$B,$B75,汇总表!$C:$C,$C75)</f>
        <v>0</v>
      </c>
      <c r="G75" s="117">
        <f>SUMIFS(汇总表!AK:AK,汇总表!$B:$B,$B75,汇总表!$C:$C,$C75)</f>
        <v>0</v>
      </c>
      <c r="H75" s="116"/>
    </row>
    <row r="76" s="109" customFormat="1" ht="24.95" customHeight="1" spans="1:8">
      <c r="A76" s="113">
        <f>SUBTOTAL(103,C$2:C76)-1</f>
        <v>66</v>
      </c>
      <c r="B76" s="116" t="s">
        <v>75</v>
      </c>
      <c r="C76" s="116" t="s">
        <v>82</v>
      </c>
      <c r="D76" s="116">
        <f>SUMIFS(汇总表!AH:AH,汇总表!$B:$B,$B76,汇总表!$C:$C,$C76)</f>
        <v>0</v>
      </c>
      <c r="E76" s="117">
        <f>SUMIFS(汇总表!AG:AG,汇总表!$B:$B,$B76,汇总表!$C:$C,$C76)</f>
        <v>0</v>
      </c>
      <c r="F76" s="117">
        <f>SUMIFS(汇总表!AI:AI,汇总表!$B:$B,$B76,汇总表!$C:$C,$C76)</f>
        <v>0</v>
      </c>
      <c r="G76" s="117">
        <f>SUMIFS(汇总表!AK:AK,汇总表!$B:$B,$B76,汇总表!$C:$C,$C76)</f>
        <v>0</v>
      </c>
      <c r="H76" s="116"/>
    </row>
    <row r="77" s="109" customFormat="1" ht="24.95" customHeight="1" spans="1:8">
      <c r="A77" s="113">
        <f>SUBTOTAL(103,C$2:C77)-1</f>
        <v>67</v>
      </c>
      <c r="B77" s="116" t="s">
        <v>75</v>
      </c>
      <c r="C77" s="116" t="s">
        <v>83</v>
      </c>
      <c r="D77" s="116">
        <f>SUMIFS(汇总表!AH:AH,汇总表!$B:$B,$B77,汇总表!$C:$C,$C77)</f>
        <v>0</v>
      </c>
      <c r="E77" s="117">
        <f>SUMIFS(汇总表!AG:AG,汇总表!$B:$B,$B77,汇总表!$C:$C,$C77)</f>
        <v>0</v>
      </c>
      <c r="F77" s="117">
        <f>SUMIFS(汇总表!AI:AI,汇总表!$B:$B,$B77,汇总表!$C:$C,$C77)</f>
        <v>0</v>
      </c>
      <c r="G77" s="117">
        <f>SUMIFS(汇总表!AK:AK,汇总表!$B:$B,$B77,汇总表!$C:$C,$C77)</f>
        <v>0</v>
      </c>
      <c r="H77" s="116"/>
    </row>
    <row r="78" s="109" customFormat="1" ht="24.95" customHeight="1" spans="1:8">
      <c r="A78" s="113">
        <f>SUBTOTAL(103,C$2:C78)-1</f>
        <v>68</v>
      </c>
      <c r="B78" s="116" t="s">
        <v>75</v>
      </c>
      <c r="C78" s="116" t="s">
        <v>84</v>
      </c>
      <c r="D78" s="116">
        <f>SUMIFS(汇总表!AH:AH,汇总表!$B:$B,$B78,汇总表!$C:$C,$C78)</f>
        <v>0</v>
      </c>
      <c r="E78" s="117">
        <f>SUMIFS(汇总表!AG:AG,汇总表!$B:$B,$B78,汇总表!$C:$C,$C78)</f>
        <v>0</v>
      </c>
      <c r="F78" s="117">
        <f>SUMIFS(汇总表!AI:AI,汇总表!$B:$B,$B78,汇总表!$C:$C,$C78)</f>
        <v>0</v>
      </c>
      <c r="G78" s="117">
        <f>SUMIFS(汇总表!AK:AK,汇总表!$B:$B,$B78,汇总表!$C:$C,$C78)</f>
        <v>0</v>
      </c>
      <c r="H78" s="116"/>
    </row>
    <row r="79" s="109" customFormat="1" ht="24.95" customHeight="1" spans="1:8">
      <c r="A79" s="113">
        <f>SUBTOTAL(103,C$2:C79)-1</f>
        <v>69</v>
      </c>
      <c r="B79" s="116" t="s">
        <v>75</v>
      </c>
      <c r="C79" s="116" t="s">
        <v>85</v>
      </c>
      <c r="D79" s="116">
        <f>SUMIFS(汇总表!AH:AH,汇总表!$B:$B,$B79,汇总表!$C:$C,$C79)</f>
        <v>0</v>
      </c>
      <c r="E79" s="117">
        <f>SUMIFS(汇总表!AG:AG,汇总表!$B:$B,$B79,汇总表!$C:$C,$C79)</f>
        <v>0</v>
      </c>
      <c r="F79" s="117">
        <f>SUMIFS(汇总表!AI:AI,汇总表!$B:$B,$B79,汇总表!$C:$C,$C79)</f>
        <v>0</v>
      </c>
      <c r="G79" s="117">
        <f>SUMIFS(汇总表!AK:AK,汇总表!$B:$B,$B79,汇总表!$C:$C,$C79)</f>
        <v>0</v>
      </c>
      <c r="H79" s="116"/>
    </row>
    <row r="80" s="108" customFormat="1" ht="24.95" customHeight="1" spans="1:8">
      <c r="A80" s="113"/>
      <c r="B80" s="113" t="s">
        <v>86</v>
      </c>
      <c r="C80" s="113"/>
      <c r="D80" s="113">
        <f>SUM(D81:D85)</f>
        <v>0</v>
      </c>
      <c r="E80" s="113">
        <f t="shared" ref="E80:G80" si="8">SUM(E81:E85)</f>
        <v>0</v>
      </c>
      <c r="F80" s="113">
        <f t="shared" si="8"/>
        <v>0</v>
      </c>
      <c r="G80" s="113">
        <f t="shared" si="8"/>
        <v>0</v>
      </c>
      <c r="H80" s="113"/>
    </row>
    <row r="81" s="109" customFormat="1" ht="24.95" customHeight="1" spans="1:8">
      <c r="A81" s="113">
        <f>SUBTOTAL(103,C$2:C81)-1</f>
        <v>70</v>
      </c>
      <c r="B81" s="116" t="s">
        <v>86</v>
      </c>
      <c r="C81" s="116" t="s">
        <v>19</v>
      </c>
      <c r="D81" s="116">
        <f>SUMIFS(汇总表!AH:AH,汇总表!$B:$B,$B81,汇总表!$C:$C,$C81)</f>
        <v>0</v>
      </c>
      <c r="E81" s="117">
        <f>SUMIFS(汇总表!AG:AG,汇总表!$B:$B,$B81,汇总表!$C:$C,$C81)</f>
        <v>0</v>
      </c>
      <c r="F81" s="117">
        <f>SUMIFS(汇总表!AI:AI,汇总表!$B:$B,$B81,汇总表!$C:$C,$C81)</f>
        <v>0</v>
      </c>
      <c r="G81" s="117">
        <f>SUMIFS(汇总表!AK:AK,汇总表!$B:$B,$B81,汇总表!$C:$C,$C81)</f>
        <v>0</v>
      </c>
      <c r="H81" s="116"/>
    </row>
    <row r="82" s="109" customFormat="1" ht="24.95" customHeight="1" spans="1:8">
      <c r="A82" s="113">
        <f>SUBTOTAL(103,C$2:C82)-1</f>
        <v>71</v>
      </c>
      <c r="B82" s="116" t="s">
        <v>86</v>
      </c>
      <c r="C82" s="116" t="s">
        <v>87</v>
      </c>
      <c r="D82" s="116">
        <f>SUMIFS(汇总表!AH:AH,汇总表!$B:$B,$B82,汇总表!$C:$C,$C82)</f>
        <v>0</v>
      </c>
      <c r="E82" s="117">
        <f>SUMIFS(汇总表!AG:AG,汇总表!$B:$B,$B82,汇总表!$C:$C,$C82)</f>
        <v>0</v>
      </c>
      <c r="F82" s="117">
        <f>SUMIFS(汇总表!AI:AI,汇总表!$B:$B,$B82,汇总表!$C:$C,$C82)</f>
        <v>0</v>
      </c>
      <c r="G82" s="117">
        <f>SUMIFS(汇总表!AK:AK,汇总表!$B:$B,$B82,汇总表!$C:$C,$C82)</f>
        <v>0</v>
      </c>
      <c r="H82" s="116"/>
    </row>
    <row r="83" s="109" customFormat="1" ht="24.95" customHeight="1" spans="1:8">
      <c r="A83" s="113">
        <f>SUBTOTAL(103,C$2:C83)-1</f>
        <v>72</v>
      </c>
      <c r="B83" s="116" t="s">
        <v>86</v>
      </c>
      <c r="C83" s="116" t="s">
        <v>88</v>
      </c>
      <c r="D83" s="116">
        <f>SUMIFS(汇总表!AH:AH,汇总表!$B:$B,$B83,汇总表!$C:$C,$C83)</f>
        <v>0</v>
      </c>
      <c r="E83" s="117">
        <f>SUMIFS(汇总表!AG:AG,汇总表!$B:$B,$B83,汇总表!$C:$C,$C83)</f>
        <v>0</v>
      </c>
      <c r="F83" s="117">
        <f>SUMIFS(汇总表!AI:AI,汇总表!$B:$B,$B83,汇总表!$C:$C,$C83)</f>
        <v>0</v>
      </c>
      <c r="G83" s="117">
        <f>SUMIFS(汇总表!AK:AK,汇总表!$B:$B,$B83,汇总表!$C:$C,$C83)</f>
        <v>0</v>
      </c>
      <c r="H83" s="116"/>
    </row>
    <row r="84" s="109" customFormat="1" ht="24.95" customHeight="1" spans="1:8">
      <c r="A84" s="113">
        <f>SUBTOTAL(103,C$2:C84)-1</f>
        <v>73</v>
      </c>
      <c r="B84" s="116" t="s">
        <v>86</v>
      </c>
      <c r="C84" s="116" t="s">
        <v>89</v>
      </c>
      <c r="D84" s="116">
        <f>SUMIFS(汇总表!AH:AH,汇总表!$B:$B,$B84,汇总表!$C:$C,$C84)</f>
        <v>0</v>
      </c>
      <c r="E84" s="117">
        <f>SUMIFS(汇总表!AG:AG,汇总表!$B:$B,$B84,汇总表!$C:$C,$C84)</f>
        <v>0</v>
      </c>
      <c r="F84" s="117">
        <f>SUMIFS(汇总表!AI:AI,汇总表!$B:$B,$B84,汇总表!$C:$C,$C84)</f>
        <v>0</v>
      </c>
      <c r="G84" s="117">
        <f>SUMIFS(汇总表!AK:AK,汇总表!$B:$B,$B84,汇总表!$C:$C,$C84)</f>
        <v>0</v>
      </c>
      <c r="H84" s="116"/>
    </row>
    <row r="85" s="109" customFormat="1" ht="24.95" customHeight="1" spans="1:8">
      <c r="A85" s="113">
        <f>SUBTOTAL(103,C$2:C85)-1</f>
        <v>74</v>
      </c>
      <c r="B85" s="116" t="s">
        <v>86</v>
      </c>
      <c r="C85" s="116" t="s">
        <v>90</v>
      </c>
      <c r="D85" s="116">
        <f>SUMIFS(汇总表!AH:AH,汇总表!$B:$B,$B85,汇总表!$C:$C,$C85)</f>
        <v>0</v>
      </c>
      <c r="E85" s="117">
        <f>SUMIFS(汇总表!AG:AG,汇总表!$B:$B,$B85,汇总表!$C:$C,$C85)</f>
        <v>0</v>
      </c>
      <c r="F85" s="117">
        <f>SUMIFS(汇总表!AI:AI,汇总表!$B:$B,$B85,汇总表!$C:$C,$C85)</f>
        <v>0</v>
      </c>
      <c r="G85" s="117">
        <f>SUMIFS(汇总表!AK:AK,汇总表!$B:$B,$B85,汇总表!$C:$C,$C85)</f>
        <v>0</v>
      </c>
      <c r="H85" s="116"/>
    </row>
    <row r="86" s="108" customFormat="1" ht="24.95" customHeight="1" spans="1:8">
      <c r="A86" s="113"/>
      <c r="B86" s="113" t="s">
        <v>91</v>
      </c>
      <c r="C86" s="113"/>
      <c r="D86" s="113">
        <f>SUM(D87:D99)</f>
        <v>0</v>
      </c>
      <c r="E86" s="113">
        <f t="shared" ref="E86:G86" si="9">SUM(E87:E99)</f>
        <v>0</v>
      </c>
      <c r="F86" s="113">
        <f t="shared" si="9"/>
        <v>0</v>
      </c>
      <c r="G86" s="113">
        <f t="shared" si="9"/>
        <v>0</v>
      </c>
      <c r="H86" s="113"/>
    </row>
    <row r="87" s="109" customFormat="1" ht="24.95" customHeight="1" spans="1:8">
      <c r="A87" s="113">
        <f>SUBTOTAL(103,C$2:C87)-1</f>
        <v>75</v>
      </c>
      <c r="B87" s="116" t="s">
        <v>91</v>
      </c>
      <c r="C87" s="116" t="s">
        <v>92</v>
      </c>
      <c r="D87" s="116">
        <f>SUMIFS(汇总表!AH:AH,汇总表!$B:$B,$B87,汇总表!$C:$C,$C87)</f>
        <v>0</v>
      </c>
      <c r="E87" s="117">
        <f>SUMIFS(汇总表!AG:AG,汇总表!$B:$B,$B87,汇总表!$C:$C,$C87)</f>
        <v>0</v>
      </c>
      <c r="F87" s="117">
        <f>SUMIFS(汇总表!AI:AI,汇总表!$B:$B,$B87,汇总表!$C:$C,$C87)</f>
        <v>0</v>
      </c>
      <c r="G87" s="117">
        <f>SUMIFS(汇总表!AK:AK,汇总表!$B:$B,$B87,汇总表!$C:$C,$C87)</f>
        <v>0</v>
      </c>
      <c r="H87" s="116"/>
    </row>
    <row r="88" s="109" customFormat="1" ht="24.95" customHeight="1" spans="1:8">
      <c r="A88" s="113">
        <f>SUBTOTAL(103,C$2:C88)-1</f>
        <v>76</v>
      </c>
      <c r="B88" s="116" t="s">
        <v>91</v>
      </c>
      <c r="C88" s="116" t="s">
        <v>93</v>
      </c>
      <c r="D88" s="116">
        <f>SUMIFS(汇总表!AH:AH,汇总表!$B:$B,$B88,汇总表!$C:$C,$C88)</f>
        <v>0</v>
      </c>
      <c r="E88" s="117">
        <f>SUMIFS(汇总表!AG:AG,汇总表!$B:$B,$B88,汇总表!$C:$C,$C88)</f>
        <v>0</v>
      </c>
      <c r="F88" s="117">
        <f>SUMIFS(汇总表!AI:AI,汇总表!$B:$B,$B88,汇总表!$C:$C,$C88)</f>
        <v>0</v>
      </c>
      <c r="G88" s="117">
        <f>SUMIFS(汇总表!AK:AK,汇总表!$B:$B,$B88,汇总表!$C:$C,$C88)</f>
        <v>0</v>
      </c>
      <c r="H88" s="116"/>
    </row>
    <row r="89" s="109" customFormat="1" ht="24.95" customHeight="1" spans="1:8">
      <c r="A89" s="113">
        <f>SUBTOTAL(103,C$2:C89)-1</f>
        <v>77</v>
      </c>
      <c r="B89" s="116" t="s">
        <v>91</v>
      </c>
      <c r="C89" s="116" t="s">
        <v>94</v>
      </c>
      <c r="D89" s="116">
        <f>SUMIFS(汇总表!AH:AH,汇总表!$B:$B,$B89,汇总表!$C:$C,$C89)</f>
        <v>0</v>
      </c>
      <c r="E89" s="117">
        <f>SUMIFS(汇总表!AG:AG,汇总表!$B:$B,$B89,汇总表!$C:$C,$C89)</f>
        <v>0</v>
      </c>
      <c r="F89" s="117">
        <f>SUMIFS(汇总表!AI:AI,汇总表!$B:$B,$B89,汇总表!$C:$C,$C89)</f>
        <v>0</v>
      </c>
      <c r="G89" s="117">
        <f>SUMIFS(汇总表!AK:AK,汇总表!$B:$B,$B89,汇总表!$C:$C,$C89)</f>
        <v>0</v>
      </c>
      <c r="H89" s="116"/>
    </row>
    <row r="90" s="109" customFormat="1" ht="24.95" customHeight="1" spans="1:8">
      <c r="A90" s="113">
        <f>SUBTOTAL(103,C$2:C90)-1</f>
        <v>78</v>
      </c>
      <c r="B90" s="116" t="s">
        <v>91</v>
      </c>
      <c r="C90" s="116" t="s">
        <v>95</v>
      </c>
      <c r="D90" s="116">
        <f>SUMIFS(汇总表!AH:AH,汇总表!$B:$B,$B90,汇总表!$C:$C,$C90)</f>
        <v>0</v>
      </c>
      <c r="E90" s="117">
        <f>SUMIFS(汇总表!AG:AG,汇总表!$B:$B,$B90,汇总表!$C:$C,$C90)</f>
        <v>0</v>
      </c>
      <c r="F90" s="117">
        <f>SUMIFS(汇总表!AI:AI,汇总表!$B:$B,$B90,汇总表!$C:$C,$C90)</f>
        <v>0</v>
      </c>
      <c r="G90" s="117">
        <f>SUMIFS(汇总表!AK:AK,汇总表!$B:$B,$B90,汇总表!$C:$C,$C90)</f>
        <v>0</v>
      </c>
      <c r="H90" s="116"/>
    </row>
    <row r="91" s="109" customFormat="1" ht="24.95" customHeight="1" spans="1:8">
      <c r="A91" s="113">
        <f>SUBTOTAL(103,C$2:C91)-1</f>
        <v>79</v>
      </c>
      <c r="B91" s="116" t="s">
        <v>91</v>
      </c>
      <c r="C91" s="116" t="s">
        <v>96</v>
      </c>
      <c r="D91" s="116">
        <f>SUMIFS(汇总表!AH:AH,汇总表!$B:$B,$B91,汇总表!$C:$C,$C91)</f>
        <v>0</v>
      </c>
      <c r="E91" s="117">
        <f>SUMIFS(汇总表!AG:AG,汇总表!$B:$B,$B91,汇总表!$C:$C,$C91)</f>
        <v>0</v>
      </c>
      <c r="F91" s="117">
        <f>SUMIFS(汇总表!AI:AI,汇总表!$B:$B,$B91,汇总表!$C:$C,$C91)</f>
        <v>0</v>
      </c>
      <c r="G91" s="117">
        <f>SUMIFS(汇总表!AK:AK,汇总表!$B:$B,$B91,汇总表!$C:$C,$C91)</f>
        <v>0</v>
      </c>
      <c r="H91" s="116"/>
    </row>
    <row r="92" s="109" customFormat="1" ht="24.95" customHeight="1" spans="1:8">
      <c r="A92" s="113">
        <f>SUBTOTAL(103,C$2:C92)-1</f>
        <v>80</v>
      </c>
      <c r="B92" s="116" t="s">
        <v>91</v>
      </c>
      <c r="C92" s="116" t="s">
        <v>97</v>
      </c>
      <c r="D92" s="116">
        <f>SUMIFS(汇总表!AH:AH,汇总表!$B:$B,$B92,汇总表!$C:$C,$C92)</f>
        <v>0</v>
      </c>
      <c r="E92" s="117">
        <f>SUMIFS(汇总表!AG:AG,汇总表!$B:$B,$B92,汇总表!$C:$C,$C92)</f>
        <v>0</v>
      </c>
      <c r="F92" s="117">
        <f>SUMIFS(汇总表!AI:AI,汇总表!$B:$B,$B92,汇总表!$C:$C,$C92)</f>
        <v>0</v>
      </c>
      <c r="G92" s="117">
        <f>SUMIFS(汇总表!AK:AK,汇总表!$B:$B,$B92,汇总表!$C:$C,$C92)</f>
        <v>0</v>
      </c>
      <c r="H92" s="116"/>
    </row>
    <row r="93" s="109" customFormat="1" ht="24.95" customHeight="1" spans="1:8">
      <c r="A93" s="113">
        <f>SUBTOTAL(103,C$2:C93)-1</f>
        <v>81</v>
      </c>
      <c r="B93" s="116" t="s">
        <v>91</v>
      </c>
      <c r="C93" s="116" t="s">
        <v>98</v>
      </c>
      <c r="D93" s="116">
        <f>SUMIFS(汇总表!AH:AH,汇总表!$B:$B,$B93,汇总表!$C:$C,$C93)</f>
        <v>0</v>
      </c>
      <c r="E93" s="117">
        <f>SUMIFS(汇总表!AG:AG,汇总表!$B:$B,$B93,汇总表!$C:$C,$C93)</f>
        <v>0</v>
      </c>
      <c r="F93" s="117">
        <f>SUMIFS(汇总表!AI:AI,汇总表!$B:$B,$B93,汇总表!$C:$C,$C93)</f>
        <v>0</v>
      </c>
      <c r="G93" s="117">
        <f>SUMIFS(汇总表!AK:AK,汇总表!$B:$B,$B93,汇总表!$C:$C,$C93)</f>
        <v>0</v>
      </c>
      <c r="H93" s="116"/>
    </row>
    <row r="94" s="109" customFormat="1" ht="24.95" customHeight="1" spans="1:8">
      <c r="A94" s="113">
        <f>SUBTOTAL(103,C$2:C94)-1</f>
        <v>82</v>
      </c>
      <c r="B94" s="116" t="s">
        <v>91</v>
      </c>
      <c r="C94" s="116" t="s">
        <v>99</v>
      </c>
      <c r="D94" s="116">
        <f>SUMIFS(汇总表!AH:AH,汇总表!$B:$B,$B94,汇总表!$C:$C,$C94)</f>
        <v>0</v>
      </c>
      <c r="E94" s="117">
        <f>SUMIFS(汇总表!AG:AG,汇总表!$B:$B,$B94,汇总表!$C:$C,$C94)</f>
        <v>0</v>
      </c>
      <c r="F94" s="117">
        <f>SUMIFS(汇总表!AI:AI,汇总表!$B:$B,$B94,汇总表!$C:$C,$C94)</f>
        <v>0</v>
      </c>
      <c r="G94" s="117">
        <f>SUMIFS(汇总表!AK:AK,汇总表!$B:$B,$B94,汇总表!$C:$C,$C94)</f>
        <v>0</v>
      </c>
      <c r="H94" s="116"/>
    </row>
    <row r="95" s="109" customFormat="1" ht="24.95" customHeight="1" spans="1:8">
      <c r="A95" s="113">
        <f>SUBTOTAL(103,C$2:C95)-1</f>
        <v>83</v>
      </c>
      <c r="B95" s="116" t="s">
        <v>91</v>
      </c>
      <c r="C95" s="116" t="s">
        <v>100</v>
      </c>
      <c r="D95" s="116">
        <f>SUMIFS(汇总表!AH:AH,汇总表!$B:$B,$B95,汇总表!$C:$C,$C95)</f>
        <v>0</v>
      </c>
      <c r="E95" s="117">
        <f>SUMIFS(汇总表!AG:AG,汇总表!$B:$B,$B95,汇总表!$C:$C,$C95)</f>
        <v>0</v>
      </c>
      <c r="F95" s="117">
        <f>SUMIFS(汇总表!AI:AI,汇总表!$B:$B,$B95,汇总表!$C:$C,$C95)</f>
        <v>0</v>
      </c>
      <c r="G95" s="117">
        <f>SUMIFS(汇总表!AK:AK,汇总表!$B:$B,$B95,汇总表!$C:$C,$C95)</f>
        <v>0</v>
      </c>
      <c r="H95" s="116"/>
    </row>
    <row r="96" s="109" customFormat="1" ht="24.95" customHeight="1" spans="1:8">
      <c r="A96" s="113">
        <f>SUBTOTAL(103,C$2:C96)-1</f>
        <v>84</v>
      </c>
      <c r="B96" s="116" t="s">
        <v>91</v>
      </c>
      <c r="C96" s="116" t="s">
        <v>101</v>
      </c>
      <c r="D96" s="116">
        <f>SUMIFS(汇总表!AH:AH,汇总表!$B:$B,$B96,汇总表!$C:$C,$C96)</f>
        <v>0</v>
      </c>
      <c r="E96" s="117">
        <f>SUMIFS(汇总表!AG:AG,汇总表!$B:$B,$B96,汇总表!$C:$C,$C96)</f>
        <v>0</v>
      </c>
      <c r="F96" s="117">
        <f>SUMIFS(汇总表!AI:AI,汇总表!$B:$B,$B96,汇总表!$C:$C,$C96)</f>
        <v>0</v>
      </c>
      <c r="G96" s="117">
        <f>SUMIFS(汇总表!AK:AK,汇总表!$B:$B,$B96,汇总表!$C:$C,$C96)</f>
        <v>0</v>
      </c>
      <c r="H96" s="116"/>
    </row>
    <row r="97" s="109" customFormat="1" ht="24.95" customHeight="1" spans="1:8">
      <c r="A97" s="113">
        <f>SUBTOTAL(103,C$2:C97)-1</f>
        <v>85</v>
      </c>
      <c r="B97" s="116" t="s">
        <v>91</v>
      </c>
      <c r="C97" s="116" t="s">
        <v>102</v>
      </c>
      <c r="D97" s="116">
        <f>SUMIFS(汇总表!AH:AH,汇总表!$B:$B,$B97,汇总表!$C:$C,$C97)</f>
        <v>0</v>
      </c>
      <c r="E97" s="117">
        <f>SUMIFS(汇总表!AG:AG,汇总表!$B:$B,$B97,汇总表!$C:$C,$C97)</f>
        <v>0</v>
      </c>
      <c r="F97" s="117">
        <f>SUMIFS(汇总表!AI:AI,汇总表!$B:$B,$B97,汇总表!$C:$C,$C97)</f>
        <v>0</v>
      </c>
      <c r="G97" s="117">
        <f>SUMIFS(汇总表!AK:AK,汇总表!$B:$B,$B97,汇总表!$C:$C,$C97)</f>
        <v>0</v>
      </c>
      <c r="H97" s="116"/>
    </row>
    <row r="98" s="109" customFormat="1" ht="24.95" customHeight="1" spans="1:8">
      <c r="A98" s="113">
        <f>SUBTOTAL(103,C$2:C98)-1</f>
        <v>86</v>
      </c>
      <c r="B98" s="116" t="s">
        <v>91</v>
      </c>
      <c r="C98" s="118" t="s">
        <v>103</v>
      </c>
      <c r="D98" s="116">
        <f>SUMIFS(汇总表!AH:AH,汇总表!$B:$B,$B98,汇总表!$C:$C,$C98)</f>
        <v>0</v>
      </c>
      <c r="E98" s="117">
        <f>SUMIFS(汇总表!AG:AG,汇总表!$B:$B,$B98,汇总表!$C:$C,$C98)</f>
        <v>0</v>
      </c>
      <c r="F98" s="117">
        <f>SUMIFS(汇总表!AI:AI,汇总表!$B:$B,$B98,汇总表!$C:$C,$C98)</f>
        <v>0</v>
      </c>
      <c r="G98" s="117">
        <f>SUMIFS(汇总表!AK:AK,汇总表!$B:$B,$B98,汇总表!$C:$C,$C98)</f>
        <v>0</v>
      </c>
      <c r="H98" s="116"/>
    </row>
    <row r="99" s="109" customFormat="1" ht="24.95" customHeight="1" spans="1:8">
      <c r="A99" s="113">
        <f>SUBTOTAL(103,C$2:C99)-1</f>
        <v>87</v>
      </c>
      <c r="B99" s="116" t="s">
        <v>91</v>
      </c>
      <c r="C99" s="116" t="s">
        <v>104</v>
      </c>
      <c r="D99" s="116">
        <f>SUMIFS(汇总表!AH:AH,汇总表!$B:$B,$B99,汇总表!$C:$C,$C99)</f>
        <v>0</v>
      </c>
      <c r="E99" s="117">
        <f>SUMIFS(汇总表!AG:AG,汇总表!$B:$B,$B99,汇总表!$C:$C,$C99)</f>
        <v>0</v>
      </c>
      <c r="F99" s="117">
        <f>SUMIFS(汇总表!AI:AI,汇总表!$B:$B,$B99,汇总表!$C:$C,$C99)</f>
        <v>0</v>
      </c>
      <c r="G99" s="117">
        <f>SUMIFS(汇总表!AK:AK,汇总表!$B:$B,$B99,汇总表!$C:$C,$C99)</f>
        <v>0</v>
      </c>
      <c r="H99" s="116"/>
    </row>
    <row r="100" s="108" customFormat="1" ht="24.95" customHeight="1" spans="1:8">
      <c r="A100" s="113"/>
      <c r="B100" s="113" t="s">
        <v>105</v>
      </c>
      <c r="C100" s="113"/>
      <c r="D100" s="113">
        <f>SUM(D101:D110)</f>
        <v>0</v>
      </c>
      <c r="E100" s="113">
        <f t="shared" ref="E100:G100" si="10">SUM(E101:E110)</f>
        <v>0</v>
      </c>
      <c r="F100" s="113">
        <f t="shared" si="10"/>
        <v>0</v>
      </c>
      <c r="G100" s="113">
        <f t="shared" si="10"/>
        <v>0</v>
      </c>
      <c r="H100" s="113"/>
    </row>
    <row r="101" s="109" customFormat="1" ht="24.95" customHeight="1" spans="1:8">
      <c r="A101" s="113">
        <f>SUBTOTAL(103,C$2:C101)-1</f>
        <v>88</v>
      </c>
      <c r="B101" s="116" t="s">
        <v>105</v>
      </c>
      <c r="C101" s="116" t="s">
        <v>106</v>
      </c>
      <c r="D101" s="116">
        <f>SUMIFS(汇总表!AH:AH,汇总表!$B:$B,$B101,汇总表!$C:$C,$C101)</f>
        <v>0</v>
      </c>
      <c r="E101" s="117">
        <f>SUMIFS(汇总表!AG:AG,汇总表!$B:$B,$B101,汇总表!$C:$C,$C101)</f>
        <v>0</v>
      </c>
      <c r="F101" s="117">
        <f>SUMIFS(汇总表!AI:AI,汇总表!$B:$B,$B101,汇总表!$C:$C,$C101)</f>
        <v>0</v>
      </c>
      <c r="G101" s="117">
        <f>SUMIFS(汇总表!AK:AK,汇总表!$B:$B,$B101,汇总表!$C:$C,$C101)</f>
        <v>0</v>
      </c>
      <c r="H101" s="116"/>
    </row>
    <row r="102" s="109" customFormat="1" ht="24.95" customHeight="1" spans="1:8">
      <c r="A102" s="113">
        <f>SUBTOTAL(103,C$2:C102)-1</f>
        <v>89</v>
      </c>
      <c r="B102" s="116" t="s">
        <v>105</v>
      </c>
      <c r="C102" s="116" t="s">
        <v>107</v>
      </c>
      <c r="D102" s="116">
        <f>SUMIFS(汇总表!AH:AH,汇总表!$B:$B,$B102,汇总表!$C:$C,$C102)</f>
        <v>0</v>
      </c>
      <c r="E102" s="117">
        <f>SUMIFS(汇总表!AG:AG,汇总表!$B:$B,$B102,汇总表!$C:$C,$C102)</f>
        <v>0</v>
      </c>
      <c r="F102" s="117">
        <f>SUMIFS(汇总表!AI:AI,汇总表!$B:$B,$B102,汇总表!$C:$C,$C102)</f>
        <v>0</v>
      </c>
      <c r="G102" s="117">
        <f>SUMIFS(汇总表!AK:AK,汇总表!$B:$B,$B102,汇总表!$C:$C,$C102)</f>
        <v>0</v>
      </c>
      <c r="H102" s="116"/>
    </row>
    <row r="103" s="109" customFormat="1" ht="24.95" customHeight="1" spans="1:8">
      <c r="A103" s="113">
        <f>SUBTOTAL(103,C$2:C103)-1</f>
        <v>90</v>
      </c>
      <c r="B103" s="116" t="s">
        <v>105</v>
      </c>
      <c r="C103" s="116" t="s">
        <v>108</v>
      </c>
      <c r="D103" s="116">
        <f>SUMIFS(汇总表!AH:AH,汇总表!$B:$B,$B103,汇总表!$C:$C,$C103)</f>
        <v>0</v>
      </c>
      <c r="E103" s="117">
        <f>SUMIFS(汇总表!AG:AG,汇总表!$B:$B,$B103,汇总表!$C:$C,$C103)</f>
        <v>0</v>
      </c>
      <c r="F103" s="117">
        <f>SUMIFS(汇总表!AI:AI,汇总表!$B:$B,$B103,汇总表!$C:$C,$C103)</f>
        <v>0</v>
      </c>
      <c r="G103" s="117">
        <f>SUMIFS(汇总表!AK:AK,汇总表!$B:$B,$B103,汇总表!$C:$C,$C103)</f>
        <v>0</v>
      </c>
      <c r="H103" s="116"/>
    </row>
    <row r="104" s="109" customFormat="1" ht="24.95" customHeight="1" spans="1:8">
      <c r="A104" s="113">
        <f>SUBTOTAL(103,C$2:C104)-1</f>
        <v>91</v>
      </c>
      <c r="B104" s="116" t="s">
        <v>105</v>
      </c>
      <c r="C104" s="116" t="s">
        <v>109</v>
      </c>
      <c r="D104" s="116">
        <f>SUMIFS(汇总表!AH:AH,汇总表!$B:$B,$B104,汇总表!$C:$C,$C104)</f>
        <v>0</v>
      </c>
      <c r="E104" s="117">
        <f>SUMIFS(汇总表!AG:AG,汇总表!$B:$B,$B104,汇总表!$C:$C,$C104)</f>
        <v>0</v>
      </c>
      <c r="F104" s="117">
        <f>SUMIFS(汇总表!AI:AI,汇总表!$B:$B,$B104,汇总表!$C:$C,$C104)</f>
        <v>0</v>
      </c>
      <c r="G104" s="117">
        <f>SUMIFS(汇总表!AK:AK,汇总表!$B:$B,$B104,汇总表!$C:$C,$C104)</f>
        <v>0</v>
      </c>
      <c r="H104" s="116"/>
    </row>
    <row r="105" s="109" customFormat="1" ht="24.95" customHeight="1" spans="1:8">
      <c r="A105" s="113">
        <f>SUBTOTAL(103,C$2:C105)-1</f>
        <v>92</v>
      </c>
      <c r="B105" s="116" t="s">
        <v>105</v>
      </c>
      <c r="C105" s="116" t="s">
        <v>110</v>
      </c>
      <c r="D105" s="116">
        <f>SUMIFS(汇总表!AH:AH,汇总表!$B:$B,$B105,汇总表!$C:$C,$C105)</f>
        <v>0</v>
      </c>
      <c r="E105" s="117">
        <f>SUMIFS(汇总表!AG:AG,汇总表!$B:$B,$B105,汇总表!$C:$C,$C105)</f>
        <v>0</v>
      </c>
      <c r="F105" s="117">
        <f>SUMIFS(汇总表!AI:AI,汇总表!$B:$B,$B105,汇总表!$C:$C,$C105)</f>
        <v>0</v>
      </c>
      <c r="G105" s="117">
        <f>SUMIFS(汇总表!AK:AK,汇总表!$B:$B,$B105,汇总表!$C:$C,$C105)</f>
        <v>0</v>
      </c>
      <c r="H105" s="116"/>
    </row>
    <row r="106" s="109" customFormat="1" ht="24.95" customHeight="1" spans="1:8">
      <c r="A106" s="113">
        <f>SUBTOTAL(103,C$2:C106)-1</f>
        <v>93</v>
      </c>
      <c r="B106" s="116" t="s">
        <v>105</v>
      </c>
      <c r="C106" s="116" t="s">
        <v>111</v>
      </c>
      <c r="D106" s="116">
        <f>SUMIFS(汇总表!AH:AH,汇总表!$B:$B,$B106,汇总表!$C:$C,$C106)</f>
        <v>0</v>
      </c>
      <c r="E106" s="117">
        <f>SUMIFS(汇总表!AG:AG,汇总表!$B:$B,$B106,汇总表!$C:$C,$C106)</f>
        <v>0</v>
      </c>
      <c r="F106" s="117">
        <f>SUMIFS(汇总表!AI:AI,汇总表!$B:$B,$B106,汇总表!$C:$C,$C106)</f>
        <v>0</v>
      </c>
      <c r="G106" s="117">
        <f>SUMIFS(汇总表!AK:AK,汇总表!$B:$B,$B106,汇总表!$C:$C,$C106)</f>
        <v>0</v>
      </c>
      <c r="H106" s="116"/>
    </row>
    <row r="107" s="109" customFormat="1" ht="24.95" customHeight="1" spans="1:8">
      <c r="A107" s="113">
        <f>SUBTOTAL(103,C$2:C107)-1</f>
        <v>94</v>
      </c>
      <c r="B107" s="116" t="s">
        <v>105</v>
      </c>
      <c r="C107" s="116" t="s">
        <v>112</v>
      </c>
      <c r="D107" s="116">
        <f>SUMIFS(汇总表!AH:AH,汇总表!$B:$B,$B107,汇总表!$C:$C,$C107)</f>
        <v>0</v>
      </c>
      <c r="E107" s="117">
        <f>SUMIFS(汇总表!AG:AG,汇总表!$B:$B,$B107,汇总表!$C:$C,$C107)</f>
        <v>0</v>
      </c>
      <c r="F107" s="117">
        <f>SUMIFS(汇总表!AI:AI,汇总表!$B:$B,$B107,汇总表!$C:$C,$C107)</f>
        <v>0</v>
      </c>
      <c r="G107" s="117">
        <f>SUMIFS(汇总表!AK:AK,汇总表!$B:$B,$B107,汇总表!$C:$C,$C107)</f>
        <v>0</v>
      </c>
      <c r="H107" s="116"/>
    </row>
    <row r="108" s="109" customFormat="1" ht="24.95" customHeight="1" spans="1:8">
      <c r="A108" s="113">
        <f>SUBTOTAL(103,C$2:C108)-1</f>
        <v>95</v>
      </c>
      <c r="B108" s="116" t="s">
        <v>105</v>
      </c>
      <c r="C108" s="116" t="s">
        <v>113</v>
      </c>
      <c r="D108" s="116">
        <f>SUMIFS(汇总表!AH:AH,汇总表!$B:$B,$B108,汇总表!$C:$C,$C108)</f>
        <v>0</v>
      </c>
      <c r="E108" s="117">
        <f>SUMIFS(汇总表!AG:AG,汇总表!$B:$B,$B108,汇总表!$C:$C,$C108)</f>
        <v>0</v>
      </c>
      <c r="F108" s="117">
        <f>SUMIFS(汇总表!AI:AI,汇总表!$B:$B,$B108,汇总表!$C:$C,$C108)</f>
        <v>0</v>
      </c>
      <c r="G108" s="117">
        <f>SUMIFS(汇总表!AK:AK,汇总表!$B:$B,$B108,汇总表!$C:$C,$C108)</f>
        <v>0</v>
      </c>
      <c r="H108" s="116"/>
    </row>
    <row r="109" s="109" customFormat="1" ht="24.95" customHeight="1" spans="1:8">
      <c r="A109" s="113">
        <f>SUBTOTAL(103,C$2:C109)-1</f>
        <v>96</v>
      </c>
      <c r="B109" s="116" t="s">
        <v>105</v>
      </c>
      <c r="C109" s="118" t="s">
        <v>114</v>
      </c>
      <c r="D109" s="116">
        <f>SUMIFS(汇总表!AH:AH,汇总表!$B:$B,$B109,汇总表!$C:$C,$C109)</f>
        <v>0</v>
      </c>
      <c r="E109" s="117">
        <f>SUMIFS(汇总表!AG:AG,汇总表!$B:$B,$B109,汇总表!$C:$C,$C109)</f>
        <v>0</v>
      </c>
      <c r="F109" s="117">
        <f>SUMIFS(汇总表!AI:AI,汇总表!$B:$B,$B109,汇总表!$C:$C,$C109)</f>
        <v>0</v>
      </c>
      <c r="G109" s="117">
        <f>SUMIFS(汇总表!AK:AK,汇总表!$B:$B,$B109,汇总表!$C:$C,$C109)</f>
        <v>0</v>
      </c>
      <c r="H109" s="116"/>
    </row>
    <row r="110" s="109" customFormat="1" ht="24.95" customHeight="1" spans="1:8">
      <c r="A110" s="113">
        <f>SUBTOTAL(103,C$2:C110)-1</f>
        <v>97</v>
      </c>
      <c r="B110" s="116" t="s">
        <v>105</v>
      </c>
      <c r="C110" s="116" t="s">
        <v>115</v>
      </c>
      <c r="D110" s="116">
        <f>SUMIFS(汇总表!AH:AH,汇总表!$B:$B,$B110,汇总表!$C:$C,$C110)</f>
        <v>0</v>
      </c>
      <c r="E110" s="117">
        <f>SUMIFS(汇总表!AG:AG,汇总表!$B:$B,$B110,汇总表!$C:$C,$C110)</f>
        <v>0</v>
      </c>
      <c r="F110" s="117">
        <f>SUMIFS(汇总表!AI:AI,汇总表!$B:$B,$B110,汇总表!$C:$C,$C110)</f>
        <v>0</v>
      </c>
      <c r="G110" s="117">
        <f>SUMIFS(汇总表!AK:AK,汇总表!$B:$B,$B110,汇总表!$C:$C,$C110)</f>
        <v>0</v>
      </c>
      <c r="H110" s="116"/>
    </row>
    <row r="111" s="108" customFormat="1" ht="24.95" customHeight="1" spans="1:8">
      <c r="A111" s="113"/>
      <c r="B111" s="113" t="s">
        <v>116</v>
      </c>
      <c r="C111" s="113"/>
      <c r="D111" s="113">
        <f>SUM(D3:D110)/2</f>
        <v>1018</v>
      </c>
      <c r="E111" s="113">
        <f t="shared" ref="E111:G111" si="11">SUM(E3:E110)/2</f>
        <v>165.07</v>
      </c>
      <c r="F111" s="113">
        <f t="shared" si="11"/>
        <v>96.76</v>
      </c>
      <c r="G111" s="113">
        <f t="shared" si="11"/>
        <v>68.31</v>
      </c>
      <c r="H111" s="113"/>
    </row>
  </sheetData>
  <autoFilter ref="B2:H111">
    <extLst/>
  </autoFilter>
  <mergeCells count="1">
    <mergeCell ref="A1:H1"/>
  </mergeCells>
  <printOptions horizontalCentered="1"/>
  <pageMargins left="0.511811023622047" right="0.511811023622047" top="0.590551181102362" bottom="0.94488188976378" header="0.31496062992126" footer="0.590551181102362"/>
  <pageSetup paperSize="9" scale="97" fitToHeight="0" orientation="portrait" horizontalDpi="1200" verticalDpi="1200"/>
  <headerFooter>
    <oddFooter>&amp;C第 &amp;P 页，共 &amp;N 页</oddFooter>
  </headerFooter>
  <ignoredErrors>
    <ignoredError sqref="D12:G12 D19:G19 D30:G30 D43:G43 D55:G55 D60:G60 D69:G69 D80:G80 D86:G86 D100:G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2" topLeftCell="A3" activePane="bottomLeft" state="frozen"/>
      <selection/>
      <selection pane="bottomLeft" activeCell="B1" sqref="A1:AK1"/>
    </sheetView>
  </sheetViews>
  <sheetFormatPr defaultColWidth="9" defaultRowHeight="14" outlineLevelCol="7"/>
  <cols>
    <col min="1" max="1" width="5.75" customWidth="1"/>
    <col min="2" max="2" width="14.25" style="110" customWidth="1"/>
    <col min="3" max="3" width="15.375" customWidth="1"/>
    <col min="4" max="4" width="10.5" customWidth="1"/>
    <col min="5" max="6" width="10.5" style="111" customWidth="1"/>
    <col min="7" max="7" width="14.875" style="111" customWidth="1"/>
    <col min="8" max="8" width="9.75" customWidth="1"/>
    <col min="15" max="15" width="13" customWidth="1"/>
    <col min="16" max="16" width="20.375" customWidth="1"/>
    <col min="17" max="17" width="13" customWidth="1"/>
    <col min="18" max="18" width="20.375" customWidth="1"/>
    <col min="19" max="19" width="25.25" customWidth="1"/>
    <col min="20" max="20" width="20.375" customWidth="1"/>
  </cols>
  <sheetData>
    <row r="1" s="107" customFormat="1" ht="53.25" customHeight="1" spans="1:8">
      <c r="A1" s="112" t="s">
        <v>117</v>
      </c>
      <c r="B1" s="112"/>
      <c r="C1" s="112"/>
      <c r="D1" s="112"/>
      <c r="E1" s="112"/>
      <c r="F1" s="112"/>
      <c r="G1" s="112"/>
      <c r="H1" s="112"/>
    </row>
    <row r="2" s="108" customFormat="1" ht="39.75" customHeight="1" spans="1:8">
      <c r="A2" s="113" t="s">
        <v>1</v>
      </c>
      <c r="B2" s="113" t="s">
        <v>2</v>
      </c>
      <c r="C2" s="113" t="s">
        <v>3</v>
      </c>
      <c r="D2" s="113" t="s">
        <v>4</v>
      </c>
      <c r="E2" s="114" t="s">
        <v>5</v>
      </c>
      <c r="F2" s="114" t="s">
        <v>6</v>
      </c>
      <c r="G2" s="115" t="s">
        <v>7</v>
      </c>
      <c r="H2" s="113" t="s">
        <v>8</v>
      </c>
    </row>
    <row r="3" s="108" customFormat="1" ht="24.95" customHeight="1" spans="1:8">
      <c r="A3" s="113"/>
      <c r="B3" s="113" t="s">
        <v>9</v>
      </c>
      <c r="C3" s="113"/>
      <c r="D3" s="113">
        <f>SUM(D4:D5)</f>
        <v>0</v>
      </c>
      <c r="E3" s="113">
        <f t="shared" ref="E3:G3" si="0">SUM(E4:E5)</f>
        <v>0</v>
      </c>
      <c r="F3" s="113">
        <f t="shared" si="0"/>
        <v>0</v>
      </c>
      <c r="G3" s="113">
        <f t="shared" si="0"/>
        <v>0</v>
      </c>
      <c r="H3" s="113"/>
    </row>
    <row r="4" s="109" customFormat="1" ht="24.95" customHeight="1" spans="1:8">
      <c r="A4" s="113">
        <f>SUBTOTAL(103,C$2:C4)-1</f>
        <v>1</v>
      </c>
      <c r="B4" s="116" t="s">
        <v>9</v>
      </c>
      <c r="C4" s="116" t="s">
        <v>118</v>
      </c>
      <c r="D4" s="116">
        <f>SUMIFS(汇总表!AH:AH,汇总表!$B:$B,$B4,汇总表!$C:$C,$C4)</f>
        <v>0</v>
      </c>
      <c r="E4" s="117">
        <f>SUMIFS(汇总表!AG:AG,汇总表!$B:$B,$B4,汇总表!$C:$C,$C4)</f>
        <v>0</v>
      </c>
      <c r="F4" s="117">
        <f>SUMIFS(汇总表!AI:AI,汇总表!$B:$B,$B4,汇总表!$C:$C,$C4)</f>
        <v>0</v>
      </c>
      <c r="G4" s="117">
        <f>SUMIFS(汇总表!AK:AK,汇总表!$B:$B,$B4,汇总表!$C:$C,$C4)</f>
        <v>0</v>
      </c>
      <c r="H4" s="116"/>
    </row>
    <row r="5" s="109" customFormat="1" ht="24.95" customHeight="1" spans="1:8">
      <c r="A5" s="113">
        <f>SUBTOTAL(103,C$2:C5)-1</f>
        <v>2</v>
      </c>
      <c r="B5" s="116" t="s">
        <v>9</v>
      </c>
      <c r="C5" s="116" t="s">
        <v>119</v>
      </c>
      <c r="D5" s="116">
        <f>SUMIFS(汇总表!AH:AH,汇总表!$B:$B,$B5,汇总表!$C:$C,$C5)</f>
        <v>0</v>
      </c>
      <c r="E5" s="117">
        <f>SUMIFS(汇总表!AG:AG,汇总表!$B:$B,$B5,汇总表!$C:$C,$C5)</f>
        <v>0</v>
      </c>
      <c r="F5" s="117">
        <f>SUMIFS(汇总表!AI:AI,汇总表!$B:$B,$B5,汇总表!$C:$C,$C5)</f>
        <v>0</v>
      </c>
      <c r="G5" s="117">
        <f>SUMIFS(汇总表!AK:AK,汇总表!$B:$B,$B5,汇总表!$C:$C,$C5)</f>
        <v>0</v>
      </c>
      <c r="H5" s="116"/>
    </row>
    <row r="6" s="108" customFormat="1" ht="24.95" customHeight="1" spans="1:8">
      <c r="A6" s="113"/>
      <c r="B6" s="113" t="s">
        <v>25</v>
      </c>
      <c r="C6" s="113"/>
      <c r="D6" s="113">
        <f>SUM(D7)</f>
        <v>240</v>
      </c>
      <c r="E6" s="113">
        <f t="shared" ref="E6:G6" si="1">SUM(E7)</f>
        <v>21.57</v>
      </c>
      <c r="F6" s="113">
        <f t="shared" si="1"/>
        <v>22.81</v>
      </c>
      <c r="G6" s="113">
        <f t="shared" si="1"/>
        <v>-1.24</v>
      </c>
      <c r="H6" s="113"/>
    </row>
    <row r="7" s="109" customFormat="1" ht="24.95" customHeight="1" spans="1:8">
      <c r="A7" s="113">
        <f>SUBTOTAL(103,C$2:C7)-1</f>
        <v>3</v>
      </c>
      <c r="B7" s="116" t="s">
        <v>25</v>
      </c>
      <c r="C7" s="116" t="s">
        <v>120</v>
      </c>
      <c r="D7" s="116">
        <f>SUMIFS(汇总表!AH:AH,汇总表!$B:$B,$B7,汇总表!$C:$C,$C7)</f>
        <v>240</v>
      </c>
      <c r="E7" s="117">
        <f>SUMIFS(汇总表!AG:AG,汇总表!$B:$B,$B7,汇总表!$C:$C,$C7)</f>
        <v>21.57</v>
      </c>
      <c r="F7" s="117">
        <f>SUMIFS(汇总表!AI:AI,汇总表!$B:$B,$B7,汇总表!$C:$C,$C7)</f>
        <v>22.81</v>
      </c>
      <c r="G7" s="117">
        <f>SUMIFS(汇总表!AK:AK,汇总表!$B:$B,$B7,汇总表!$C:$C,$C7)</f>
        <v>-1.24</v>
      </c>
      <c r="H7" s="116"/>
    </row>
    <row r="8" s="108" customFormat="1" ht="24.95" customHeight="1" spans="1:8">
      <c r="A8" s="113"/>
      <c r="B8" s="113" t="s">
        <v>36</v>
      </c>
      <c r="C8" s="113"/>
      <c r="D8" s="113">
        <f>SUM(D9:D13)</f>
        <v>0</v>
      </c>
      <c r="E8" s="113">
        <f t="shared" ref="E8:G8" si="2">SUM(E9:E13)</f>
        <v>0</v>
      </c>
      <c r="F8" s="113">
        <f t="shared" si="2"/>
        <v>0</v>
      </c>
      <c r="G8" s="113">
        <f t="shared" si="2"/>
        <v>0</v>
      </c>
      <c r="H8" s="113"/>
    </row>
    <row r="9" s="109" customFormat="1" ht="24.95" customHeight="1" spans="1:8">
      <c r="A9" s="113">
        <f>SUBTOTAL(103,C$2:C9)-1</f>
        <v>4</v>
      </c>
      <c r="B9" s="116" t="s">
        <v>36</v>
      </c>
      <c r="C9" s="116" t="s">
        <v>121</v>
      </c>
      <c r="D9" s="116">
        <f>SUMIFS(汇总表!AH:AH,汇总表!$B:$B,$B9,汇总表!$C:$C,$C9)</f>
        <v>0</v>
      </c>
      <c r="E9" s="117">
        <f>SUMIFS(汇总表!AG:AG,汇总表!$B:$B,$B9,汇总表!$C:$C,$C9)</f>
        <v>0</v>
      </c>
      <c r="F9" s="117">
        <f>SUMIFS(汇总表!AI:AI,汇总表!$B:$B,$B9,汇总表!$C:$C,$C9)</f>
        <v>0</v>
      </c>
      <c r="G9" s="117">
        <f>SUMIFS(汇总表!AK:AK,汇总表!$B:$B,$B9,汇总表!$C:$C,$C9)</f>
        <v>0</v>
      </c>
      <c r="H9" s="116"/>
    </row>
    <row r="10" s="109" customFormat="1" ht="24.95" customHeight="1" spans="1:8">
      <c r="A10" s="113">
        <f>SUBTOTAL(103,C$2:C10)-1</f>
        <v>5</v>
      </c>
      <c r="B10" s="116" t="s">
        <v>36</v>
      </c>
      <c r="C10" s="118" t="s">
        <v>122</v>
      </c>
      <c r="D10" s="116">
        <f>SUMIFS(汇总表!AH:AH,汇总表!$B:$B,$B10,汇总表!$C:$C,$C10)</f>
        <v>0</v>
      </c>
      <c r="E10" s="117">
        <f>SUMIFS(汇总表!AG:AG,汇总表!$B:$B,$B10,汇总表!$C:$C,$C10)</f>
        <v>0</v>
      </c>
      <c r="F10" s="117">
        <f>SUMIFS(汇总表!AI:AI,汇总表!$B:$B,$B10,汇总表!$C:$C,$C10)</f>
        <v>0</v>
      </c>
      <c r="G10" s="117">
        <f>SUMIFS(汇总表!AK:AK,汇总表!$B:$B,$B10,汇总表!$C:$C,$C10)</f>
        <v>0</v>
      </c>
      <c r="H10" s="116"/>
    </row>
    <row r="11" s="109" customFormat="1" ht="24.95" customHeight="1" spans="1:8">
      <c r="A11" s="113">
        <f>SUBTOTAL(103,C$2:C11)-1</f>
        <v>6</v>
      </c>
      <c r="B11" s="116" t="s">
        <v>36</v>
      </c>
      <c r="C11" s="116" t="s">
        <v>123</v>
      </c>
      <c r="D11" s="116">
        <f>SUMIFS(汇总表!AH:AH,汇总表!$B:$B,$B11,汇总表!$C:$C,$C11)</f>
        <v>0</v>
      </c>
      <c r="E11" s="117">
        <f>SUMIFS(汇总表!AG:AG,汇总表!$B:$B,$B11,汇总表!$C:$C,$C11)</f>
        <v>0</v>
      </c>
      <c r="F11" s="117">
        <f>SUMIFS(汇总表!AI:AI,汇总表!$B:$B,$B11,汇总表!$C:$C,$C11)</f>
        <v>0</v>
      </c>
      <c r="G11" s="117">
        <f>SUMIFS(汇总表!AK:AK,汇总表!$B:$B,$B11,汇总表!$C:$C,$C11)</f>
        <v>0</v>
      </c>
      <c r="H11" s="116"/>
    </row>
    <row r="12" s="109" customFormat="1" ht="24.95" customHeight="1" spans="1:8">
      <c r="A12" s="113">
        <f>SUBTOTAL(103,C$2:C12)-1</f>
        <v>7</v>
      </c>
      <c r="B12" s="116" t="s">
        <v>36</v>
      </c>
      <c r="C12" s="116" t="s">
        <v>124</v>
      </c>
      <c r="D12" s="116">
        <f>SUMIFS(汇总表!AH:AH,汇总表!$B:$B,$B12,汇总表!$C:$C,$C12)</f>
        <v>0</v>
      </c>
      <c r="E12" s="117">
        <f>SUMIFS(汇总表!AG:AG,汇总表!$B:$B,$B12,汇总表!$C:$C,$C12)</f>
        <v>0</v>
      </c>
      <c r="F12" s="117">
        <f>SUMIFS(汇总表!AI:AI,汇总表!$B:$B,$B12,汇总表!$C:$C,$C12)</f>
        <v>0</v>
      </c>
      <c r="G12" s="117">
        <f>SUMIFS(汇总表!AK:AK,汇总表!$B:$B,$B12,汇总表!$C:$C,$C12)</f>
        <v>0</v>
      </c>
      <c r="H12" s="116"/>
    </row>
    <row r="13" s="109" customFormat="1" ht="24.95" customHeight="1" spans="1:8">
      <c r="A13" s="113">
        <f>SUBTOTAL(103,C$2:C13)-1</f>
        <v>8</v>
      </c>
      <c r="B13" s="116" t="s">
        <v>36</v>
      </c>
      <c r="C13" s="116" t="s">
        <v>125</v>
      </c>
      <c r="D13" s="116">
        <f>SUMIFS(汇总表!AH:AH,汇总表!$B:$B,$B13,汇总表!$C:$C,$C13)</f>
        <v>0</v>
      </c>
      <c r="E13" s="117">
        <f>SUMIFS(汇总表!AG:AG,汇总表!$B:$B,$B13,汇总表!$C:$C,$C13)</f>
        <v>0</v>
      </c>
      <c r="F13" s="117">
        <f>SUMIFS(汇总表!AI:AI,汇总表!$B:$B,$B13,汇总表!$C:$C,$C13)</f>
        <v>0</v>
      </c>
      <c r="G13" s="117">
        <f>SUMIFS(汇总表!AK:AK,汇总表!$B:$B,$B13,汇总表!$C:$C,$C13)</f>
        <v>0</v>
      </c>
      <c r="H13" s="116"/>
    </row>
    <row r="14" s="108" customFormat="1" ht="24.95" customHeight="1" spans="1:8">
      <c r="A14" s="113"/>
      <c r="B14" s="113" t="s">
        <v>49</v>
      </c>
      <c r="C14" s="113"/>
      <c r="D14" s="113">
        <f>SUM(D15:D16)</f>
        <v>0</v>
      </c>
      <c r="E14" s="113">
        <f t="shared" ref="E14:G14" si="3">SUM(E15:E16)</f>
        <v>0</v>
      </c>
      <c r="F14" s="113">
        <f t="shared" si="3"/>
        <v>0</v>
      </c>
      <c r="G14" s="113">
        <f t="shared" si="3"/>
        <v>0</v>
      </c>
      <c r="H14" s="113"/>
    </row>
    <row r="15" s="109" customFormat="1" ht="24.95" customHeight="1" spans="1:8">
      <c r="A15" s="113">
        <f>SUBTOTAL(103,C$2:C15)-1</f>
        <v>9</v>
      </c>
      <c r="B15" s="116" t="s">
        <v>49</v>
      </c>
      <c r="C15" s="116" t="s">
        <v>126</v>
      </c>
      <c r="D15" s="116">
        <f>SUMIFS(汇总表!AH:AH,汇总表!$B:$B,$B15,汇总表!$C:$C,$C15)</f>
        <v>0</v>
      </c>
      <c r="E15" s="117">
        <f>SUMIFS(汇总表!AG:AG,汇总表!$B:$B,$B15,汇总表!$C:$C,$C15)</f>
        <v>0</v>
      </c>
      <c r="F15" s="117">
        <f>SUMIFS(汇总表!AI:AI,汇总表!$B:$B,$B15,汇总表!$C:$C,$C15)</f>
        <v>0</v>
      </c>
      <c r="G15" s="117">
        <f>SUMIFS(汇总表!AK:AK,汇总表!$B:$B,$B15,汇总表!$C:$C,$C15)</f>
        <v>0</v>
      </c>
      <c r="H15" s="116"/>
    </row>
    <row r="16" s="109" customFormat="1" ht="24.95" customHeight="1" spans="1:8">
      <c r="A16" s="113">
        <f>SUBTOTAL(103,C$2:C16)-1</f>
        <v>10</v>
      </c>
      <c r="B16" s="116" t="s">
        <v>49</v>
      </c>
      <c r="C16" s="118" t="s">
        <v>127</v>
      </c>
      <c r="D16" s="116">
        <f>SUMIFS(汇总表!AH:AH,汇总表!$B:$B,$B16,汇总表!$C:$C,$C16)</f>
        <v>0</v>
      </c>
      <c r="E16" s="117">
        <f>SUMIFS(汇总表!AG:AG,汇总表!$B:$B,$B16,汇总表!$C:$C,$C16)</f>
        <v>0</v>
      </c>
      <c r="F16" s="117">
        <f>SUMIFS(汇总表!AI:AI,汇总表!$B:$B,$B16,汇总表!$C:$C,$C16)</f>
        <v>0</v>
      </c>
      <c r="G16" s="117">
        <f>SUMIFS(汇总表!AK:AK,汇总表!$B:$B,$B16,汇总表!$C:$C,$C16)</f>
        <v>0</v>
      </c>
      <c r="H16" s="116"/>
    </row>
    <row r="17" s="108" customFormat="1" ht="24.95" customHeight="1" spans="1:8">
      <c r="A17" s="113"/>
      <c r="B17" s="113" t="s">
        <v>61</v>
      </c>
      <c r="C17" s="113"/>
      <c r="D17" s="113">
        <f>SUM(D18)</f>
        <v>0</v>
      </c>
      <c r="E17" s="113">
        <f t="shared" ref="E17" si="4">SUM(E18)</f>
        <v>0</v>
      </c>
      <c r="F17" s="113">
        <f t="shared" ref="F17" si="5">SUM(F18)</f>
        <v>0</v>
      </c>
      <c r="G17" s="113">
        <f t="shared" ref="G17" si="6">SUM(G18)</f>
        <v>0</v>
      </c>
      <c r="H17" s="113"/>
    </row>
    <row r="18" s="109" customFormat="1" ht="24.95" customHeight="1" spans="1:8">
      <c r="A18" s="113">
        <f>SUBTOTAL(103,C$2:C18)-1</f>
        <v>11</v>
      </c>
      <c r="B18" s="116" t="s">
        <v>61</v>
      </c>
      <c r="C18" s="116" t="s">
        <v>128</v>
      </c>
      <c r="D18" s="116">
        <f>SUMIFS(汇总表!AH:AH,汇总表!$B:$B,$B18,汇总表!$C:$C,$C18)</f>
        <v>0</v>
      </c>
      <c r="E18" s="117">
        <f>SUMIFS(汇总表!AG:AG,汇总表!$B:$B,$B18,汇总表!$C:$C,$C18)</f>
        <v>0</v>
      </c>
      <c r="F18" s="117">
        <f>SUMIFS(汇总表!AI:AI,汇总表!$B:$B,$B18,汇总表!$C:$C,$C18)</f>
        <v>0</v>
      </c>
      <c r="G18" s="117">
        <f>SUMIFS(汇总表!AK:AK,汇总表!$B:$B,$B18,汇总表!$C:$C,$C18)</f>
        <v>0</v>
      </c>
      <c r="H18" s="116"/>
    </row>
    <row r="19" s="108" customFormat="1" ht="24.95" customHeight="1" spans="1:8">
      <c r="A19" s="113"/>
      <c r="B19" s="113" t="s">
        <v>66</v>
      </c>
      <c r="C19" s="113"/>
      <c r="D19" s="113">
        <f>SUM(D20:D21)</f>
        <v>0</v>
      </c>
      <c r="E19" s="113">
        <f t="shared" ref="E19" si="7">SUM(E20:E21)</f>
        <v>0</v>
      </c>
      <c r="F19" s="113">
        <f t="shared" ref="F19" si="8">SUM(F20:F21)</f>
        <v>0</v>
      </c>
      <c r="G19" s="113">
        <f t="shared" ref="G19" si="9">SUM(G20:G21)</f>
        <v>0</v>
      </c>
      <c r="H19" s="113"/>
    </row>
    <row r="20" s="109" customFormat="1" ht="24.95" customHeight="1" spans="1:8">
      <c r="A20" s="113">
        <f>SUBTOTAL(103,C$2:C20)-1</f>
        <v>12</v>
      </c>
      <c r="B20" s="116" t="s">
        <v>66</v>
      </c>
      <c r="C20" s="116" t="s">
        <v>129</v>
      </c>
      <c r="D20" s="116">
        <f>SUMIFS(汇总表!AH:AH,汇总表!$B:$B,$B20,汇总表!$C:$C,$C20)</f>
        <v>0</v>
      </c>
      <c r="E20" s="117">
        <f>SUMIFS(汇总表!AG:AG,汇总表!$B:$B,$B20,汇总表!$C:$C,$C20)</f>
        <v>0</v>
      </c>
      <c r="F20" s="117">
        <f>SUMIFS(汇总表!AI:AI,汇总表!$B:$B,$B20,汇总表!$C:$C,$C20)</f>
        <v>0</v>
      </c>
      <c r="G20" s="117">
        <f>SUMIFS(汇总表!AK:AK,汇总表!$B:$B,$B20,汇总表!$C:$C,$C20)</f>
        <v>0</v>
      </c>
      <c r="H20" s="116"/>
    </row>
    <row r="21" s="109" customFormat="1" ht="24.95" customHeight="1" spans="1:8">
      <c r="A21" s="113">
        <f>SUBTOTAL(103,C$2:C21)-1</f>
        <v>13</v>
      </c>
      <c r="B21" s="116" t="s">
        <v>66</v>
      </c>
      <c r="C21" s="116" t="s">
        <v>130</v>
      </c>
      <c r="D21" s="116">
        <f>SUMIFS(汇总表!AH:AH,汇总表!$B:$B,$B21,汇总表!$C:$C,$C21)</f>
        <v>0</v>
      </c>
      <c r="E21" s="117">
        <f>SUMIFS(汇总表!AG:AG,汇总表!$B:$B,$B21,汇总表!$C:$C,$C21)</f>
        <v>0</v>
      </c>
      <c r="F21" s="117">
        <f>SUMIFS(汇总表!AI:AI,汇总表!$B:$B,$B21,汇总表!$C:$C,$C21)</f>
        <v>0</v>
      </c>
      <c r="G21" s="117">
        <f>SUMIFS(汇总表!AK:AK,汇总表!$B:$B,$B21,汇总表!$C:$C,$C21)</f>
        <v>0</v>
      </c>
      <c r="H21" s="116"/>
    </row>
    <row r="22" s="108" customFormat="1" ht="24.95" customHeight="1" spans="1:8">
      <c r="A22" s="113"/>
      <c r="B22" s="113" t="s">
        <v>75</v>
      </c>
      <c r="C22" s="113"/>
      <c r="D22" s="113">
        <f>SUM(D23:D25)</f>
        <v>0</v>
      </c>
      <c r="E22" s="113">
        <f t="shared" ref="E22:G22" si="10">SUM(E23:E25)</f>
        <v>0</v>
      </c>
      <c r="F22" s="113">
        <f t="shared" si="10"/>
        <v>0</v>
      </c>
      <c r="G22" s="113">
        <f t="shared" si="10"/>
        <v>0</v>
      </c>
      <c r="H22" s="113"/>
    </row>
    <row r="23" s="109" customFormat="1" ht="24.95" customHeight="1" spans="1:8">
      <c r="A23" s="113">
        <f>SUBTOTAL(103,C$2:C23)-1</f>
        <v>14</v>
      </c>
      <c r="B23" s="116" t="s">
        <v>75</v>
      </c>
      <c r="C23" s="116" t="s">
        <v>131</v>
      </c>
      <c r="D23" s="116">
        <f>SUMIFS(汇总表!AH:AH,汇总表!$B:$B,$B23,汇总表!$C:$C,$C23)</f>
        <v>0</v>
      </c>
      <c r="E23" s="117">
        <f>SUMIFS(汇总表!AG:AG,汇总表!$B:$B,$B23,汇总表!$C:$C,$C23)</f>
        <v>0</v>
      </c>
      <c r="F23" s="117">
        <f>SUMIFS(汇总表!AI:AI,汇总表!$B:$B,$B23,汇总表!$C:$C,$C23)</f>
        <v>0</v>
      </c>
      <c r="G23" s="117">
        <f>SUMIFS(汇总表!AK:AK,汇总表!$B:$B,$B23,汇总表!$C:$C,$C23)</f>
        <v>0</v>
      </c>
      <c r="H23" s="116"/>
    </row>
    <row r="24" s="109" customFormat="1" ht="24.95" customHeight="1" spans="1:8">
      <c r="A24" s="113">
        <f>SUBTOTAL(103,C$2:C24)-1</f>
        <v>15</v>
      </c>
      <c r="B24" s="116" t="s">
        <v>75</v>
      </c>
      <c r="C24" s="116" t="s">
        <v>132</v>
      </c>
      <c r="D24" s="116">
        <f>SUMIFS(汇总表!AH:AH,汇总表!$B:$B,$B24,汇总表!$C:$C,$C24)</f>
        <v>0</v>
      </c>
      <c r="E24" s="117">
        <f>SUMIFS(汇总表!AG:AG,汇总表!$B:$B,$B24,汇总表!$C:$C,$C24)</f>
        <v>0</v>
      </c>
      <c r="F24" s="117">
        <f>SUMIFS(汇总表!AI:AI,汇总表!$B:$B,$B24,汇总表!$C:$C,$C24)</f>
        <v>0</v>
      </c>
      <c r="G24" s="117">
        <f>SUMIFS(汇总表!AK:AK,汇总表!$B:$B,$B24,汇总表!$C:$C,$C24)</f>
        <v>0</v>
      </c>
      <c r="H24" s="116"/>
    </row>
    <row r="25" s="109" customFormat="1" ht="24.95" customHeight="1" spans="1:8">
      <c r="A25" s="113">
        <f>SUBTOTAL(103,C$2:C25)-1</f>
        <v>16</v>
      </c>
      <c r="B25" s="116" t="s">
        <v>75</v>
      </c>
      <c r="C25" s="118" t="s">
        <v>133</v>
      </c>
      <c r="D25" s="116">
        <f>SUMIFS(汇总表!AH:AH,汇总表!$B:$B,$B25,汇总表!$C:$C,$C25)</f>
        <v>0</v>
      </c>
      <c r="E25" s="117">
        <f>SUMIFS(汇总表!AG:AG,汇总表!$B:$B,$B25,汇总表!$C:$C,$C25)</f>
        <v>0</v>
      </c>
      <c r="F25" s="117">
        <f>SUMIFS(汇总表!AI:AI,汇总表!$B:$B,$B25,汇总表!$C:$C,$C25)</f>
        <v>0</v>
      </c>
      <c r="G25" s="117">
        <f>SUMIFS(汇总表!AK:AK,汇总表!$B:$B,$B25,汇总表!$C:$C,$C25)</f>
        <v>0</v>
      </c>
      <c r="H25" s="116"/>
    </row>
    <row r="26" s="108" customFormat="1" ht="24.95" customHeight="1" spans="1:8">
      <c r="A26" s="113"/>
      <c r="B26" s="113" t="s">
        <v>105</v>
      </c>
      <c r="C26" s="113"/>
      <c r="D26" s="113">
        <f>SUM(D27)</f>
        <v>0</v>
      </c>
      <c r="E26" s="113">
        <f t="shared" ref="E26" si="11">SUM(E27)</f>
        <v>0</v>
      </c>
      <c r="F26" s="113">
        <f t="shared" ref="F26" si="12">SUM(F27)</f>
        <v>0</v>
      </c>
      <c r="G26" s="113">
        <f t="shared" ref="G26" si="13">SUM(G27)</f>
        <v>0</v>
      </c>
      <c r="H26" s="113"/>
    </row>
    <row r="27" s="109" customFormat="1" ht="24.95" customHeight="1" spans="1:8">
      <c r="A27" s="113">
        <f>SUBTOTAL(103,C$2:C27)-1</f>
        <v>17</v>
      </c>
      <c r="B27" s="116" t="s">
        <v>105</v>
      </c>
      <c r="C27" s="116" t="s">
        <v>134</v>
      </c>
      <c r="D27" s="116">
        <f>SUMIFS(汇总表!AH:AH,汇总表!$B:$B,$B27,汇总表!$C:$C,$C27)</f>
        <v>0</v>
      </c>
      <c r="E27" s="117">
        <f>SUMIFS(汇总表!AG:AG,汇总表!$B:$B,$B27,汇总表!$C:$C,$C27)</f>
        <v>0</v>
      </c>
      <c r="F27" s="117">
        <f>SUMIFS(汇总表!AI:AI,汇总表!$B:$B,$B27,汇总表!$C:$C,$C27)</f>
        <v>0</v>
      </c>
      <c r="G27" s="117">
        <f>SUMIFS(汇总表!AK:AK,汇总表!$B:$B,$B27,汇总表!$C:$C,$C27)</f>
        <v>0</v>
      </c>
      <c r="H27" s="116"/>
    </row>
    <row r="28" s="108" customFormat="1" ht="24.95" customHeight="1" spans="1:8">
      <c r="A28" s="113"/>
      <c r="B28" s="113" t="s">
        <v>116</v>
      </c>
      <c r="C28" s="113"/>
      <c r="D28" s="113">
        <f>SUM(D3:D27)/2</f>
        <v>240</v>
      </c>
      <c r="E28" s="113">
        <f t="shared" ref="E28:G28" si="14">SUM(E3:E27)/2</f>
        <v>21.57</v>
      </c>
      <c r="F28" s="113">
        <f t="shared" si="14"/>
        <v>22.81</v>
      </c>
      <c r="G28" s="113">
        <f t="shared" si="14"/>
        <v>-1.24</v>
      </c>
      <c r="H28" s="113"/>
    </row>
  </sheetData>
  <autoFilter ref="B2:H28">
    <extLst/>
  </autoFilter>
  <mergeCells count="1">
    <mergeCell ref="A1:H1"/>
  </mergeCells>
  <printOptions horizontalCentered="1"/>
  <pageMargins left="0.511811023622047" right="0.511811023622047" top="0.590551181102362" bottom="0.94488188976378" header="0.31496062992126" footer="0.590551181102362"/>
  <pageSetup paperSize="9" scale="97" fitToHeight="0" orientation="portrait" horizontalDpi="1200" verticalDpi="1200"/>
  <headerFooter>
    <oddFooter>&amp;C第 &amp;P 页，共 &amp;N 页</oddFooter>
  </headerFooter>
  <ignoredErrors>
    <ignoredError sqref="D6:G6 D8:G8 D14:G14 D17:G17 D26:G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1"/>
  <sheetViews>
    <sheetView workbookViewId="0">
      <pane ySplit="2" topLeftCell="A70" activePane="bottomLeft" state="frozen"/>
      <selection/>
      <selection pane="bottomLeft" activeCell="B1" sqref="A1:AK1"/>
    </sheetView>
  </sheetViews>
  <sheetFormatPr defaultColWidth="9" defaultRowHeight="14" outlineLevelCol="7"/>
  <cols>
    <col min="1" max="1" width="5.75" customWidth="1"/>
    <col min="2" max="2" width="14.25" style="110" customWidth="1"/>
    <col min="3" max="3" width="15.375" customWidth="1"/>
    <col min="4" max="4" width="10.5" customWidth="1"/>
    <col min="5" max="6" width="10.5" style="111" customWidth="1"/>
    <col min="7" max="7" width="14.875" style="111" customWidth="1"/>
    <col min="8" max="8" width="9.75" customWidth="1"/>
    <col min="15" max="15" width="13" customWidth="1"/>
    <col min="16" max="16" width="20.375" customWidth="1"/>
    <col min="17" max="17" width="13" customWidth="1"/>
    <col min="18" max="18" width="20.375" customWidth="1"/>
    <col min="19" max="19" width="25.25" customWidth="1"/>
    <col min="20" max="20" width="20.375" customWidth="1"/>
  </cols>
  <sheetData>
    <row r="1" s="107" customFormat="1" ht="53.25" customHeight="1" spans="1:8">
      <c r="A1" s="112" t="s">
        <v>135</v>
      </c>
      <c r="B1" s="112"/>
      <c r="C1" s="112"/>
      <c r="D1" s="112"/>
      <c r="E1" s="112"/>
      <c r="F1" s="112"/>
      <c r="G1" s="112"/>
      <c r="H1" s="112"/>
    </row>
    <row r="2" s="108" customFormat="1" ht="39.75" customHeight="1" spans="1:8">
      <c r="A2" s="113" t="s">
        <v>1</v>
      </c>
      <c r="B2" s="113" t="s">
        <v>2</v>
      </c>
      <c r="C2" s="113" t="s">
        <v>3</v>
      </c>
      <c r="D2" s="113" t="s">
        <v>4</v>
      </c>
      <c r="E2" s="114" t="s">
        <v>5</v>
      </c>
      <c r="F2" s="114" t="s">
        <v>6</v>
      </c>
      <c r="G2" s="115" t="s">
        <v>7</v>
      </c>
      <c r="H2" s="113" t="s">
        <v>8</v>
      </c>
    </row>
    <row r="3" s="108" customFormat="1" ht="24.95" customHeight="1" spans="1:8">
      <c r="A3" s="113"/>
      <c r="B3" s="113" t="s">
        <v>9</v>
      </c>
      <c r="C3" s="113"/>
      <c r="D3" s="113">
        <f>SUMIF($B4:$B999,$B3,D4:D999)</f>
        <v>0</v>
      </c>
      <c r="E3" s="113">
        <f t="shared" ref="E3:G3" si="0">SUMIF($B4:$B999,$B3,E4:E999)</f>
        <v>0</v>
      </c>
      <c r="F3" s="113">
        <f t="shared" si="0"/>
        <v>0</v>
      </c>
      <c r="G3" s="113">
        <f t="shared" si="0"/>
        <v>0</v>
      </c>
      <c r="H3" s="113"/>
    </row>
    <row r="4" s="109" customFormat="1" ht="24.95" customHeight="1" spans="1:8">
      <c r="A4" s="113">
        <f>SUBTOTAL(103,C$2:C4)-1</f>
        <v>1</v>
      </c>
      <c r="B4" s="116" t="s">
        <v>9</v>
      </c>
      <c r="C4" s="116" t="s">
        <v>10</v>
      </c>
      <c r="D4" s="116">
        <f>SUMIFS(汇总表!AH:AH,汇总表!$B:$B,$B4,汇总表!$C:$C,$C4)</f>
        <v>0</v>
      </c>
      <c r="E4" s="117">
        <f>SUMIFS(汇总表!AG:AG,汇总表!$B:$B,$B4,汇总表!$C:$C,$C4)</f>
        <v>0</v>
      </c>
      <c r="F4" s="117">
        <f>SUMIFS(汇总表!AI:AI,汇总表!$B:$B,$B4,汇总表!$C:$C,$C4)</f>
        <v>0</v>
      </c>
      <c r="G4" s="117">
        <f>SUMIFS(汇总表!AK:AK,汇总表!$B:$B,$B4,汇总表!$C:$C,$C4)</f>
        <v>0</v>
      </c>
      <c r="H4" s="116"/>
    </row>
    <row r="5" s="109" customFormat="1" ht="24.95" customHeight="1" spans="1:8">
      <c r="A5" s="113">
        <f>SUBTOTAL(103,C$2:C5)-1</f>
        <v>2</v>
      </c>
      <c r="B5" s="116" t="s">
        <v>9</v>
      </c>
      <c r="C5" s="116" t="s">
        <v>11</v>
      </c>
      <c r="D5" s="116">
        <f>SUMIFS(汇总表!AH:AH,汇总表!$B:$B,$B5,汇总表!$C:$C,$C5)</f>
        <v>0</v>
      </c>
      <c r="E5" s="117">
        <f>SUMIFS(汇总表!AG:AG,汇总表!$B:$B,$B5,汇总表!$C:$C,$C5)</f>
        <v>0</v>
      </c>
      <c r="F5" s="117">
        <f>SUMIFS(汇总表!AI:AI,汇总表!$B:$B,$B5,汇总表!$C:$C,$C5)</f>
        <v>0</v>
      </c>
      <c r="G5" s="117">
        <f>SUMIFS(汇总表!AK:AK,汇总表!$B:$B,$B5,汇总表!$C:$C,$C5)</f>
        <v>0</v>
      </c>
      <c r="H5" s="116"/>
    </row>
    <row r="6" s="109" customFormat="1" ht="24.95" customHeight="1" spans="1:8">
      <c r="A6" s="113">
        <f>SUBTOTAL(103,C$2:C6)-1</f>
        <v>3</v>
      </c>
      <c r="B6" s="116" t="s">
        <v>9</v>
      </c>
      <c r="C6" s="116" t="s">
        <v>12</v>
      </c>
      <c r="D6" s="116">
        <f>SUMIFS(汇总表!AH:AH,汇总表!$B:$B,$B6,汇总表!$C:$C,$C6)</f>
        <v>0</v>
      </c>
      <c r="E6" s="117">
        <f>SUMIFS(汇总表!AG:AG,汇总表!$B:$B,$B6,汇总表!$C:$C,$C6)</f>
        <v>0</v>
      </c>
      <c r="F6" s="117">
        <f>SUMIFS(汇总表!AI:AI,汇总表!$B:$B,$B6,汇总表!$C:$C,$C6)</f>
        <v>0</v>
      </c>
      <c r="G6" s="117">
        <f>SUMIFS(汇总表!AK:AK,汇总表!$B:$B,$B6,汇总表!$C:$C,$C6)</f>
        <v>0</v>
      </c>
      <c r="H6" s="116"/>
    </row>
    <row r="7" s="109" customFormat="1" ht="24.95" customHeight="1" spans="1:8">
      <c r="A7" s="113">
        <f>SUBTOTAL(103,C$2:C7)-1</f>
        <v>4</v>
      </c>
      <c r="B7" s="116" t="s">
        <v>9</v>
      </c>
      <c r="C7" s="116" t="s">
        <v>118</v>
      </c>
      <c r="D7" s="116">
        <f>SUMIFS(汇总表!AH:AH,汇总表!$B:$B,$B7,汇总表!$C:$C,$C7)</f>
        <v>0</v>
      </c>
      <c r="E7" s="117">
        <f>SUMIFS(汇总表!AG:AG,汇总表!$B:$B,$B7,汇总表!$C:$C,$C7)</f>
        <v>0</v>
      </c>
      <c r="F7" s="117">
        <f>SUMIFS(汇总表!AI:AI,汇总表!$B:$B,$B7,汇总表!$C:$C,$C7)</f>
        <v>0</v>
      </c>
      <c r="G7" s="117">
        <f>SUMIFS(汇总表!AK:AK,汇总表!$B:$B,$B7,汇总表!$C:$C,$C7)</f>
        <v>0</v>
      </c>
      <c r="H7" s="116"/>
    </row>
    <row r="8" s="109" customFormat="1" ht="24.95" customHeight="1" spans="1:8">
      <c r="A8" s="113">
        <f>SUBTOTAL(103,C$2:C8)-1</f>
        <v>5</v>
      </c>
      <c r="B8" s="116" t="s">
        <v>9</v>
      </c>
      <c r="C8" s="116" t="s">
        <v>13</v>
      </c>
      <c r="D8" s="116">
        <f>SUMIFS(汇总表!AH:AH,汇总表!$B:$B,$B8,汇总表!$C:$C,$C8)</f>
        <v>0</v>
      </c>
      <c r="E8" s="117">
        <f>SUMIFS(汇总表!AG:AG,汇总表!$B:$B,$B8,汇总表!$C:$C,$C8)</f>
        <v>0</v>
      </c>
      <c r="F8" s="117">
        <f>SUMIFS(汇总表!AI:AI,汇总表!$B:$B,$B8,汇总表!$C:$C,$C8)</f>
        <v>0</v>
      </c>
      <c r="G8" s="117">
        <f>SUMIFS(汇总表!AK:AK,汇总表!$B:$B,$B8,汇总表!$C:$C,$C8)</f>
        <v>0</v>
      </c>
      <c r="H8" s="116"/>
    </row>
    <row r="9" s="109" customFormat="1" ht="24.95" customHeight="1" spans="1:8">
      <c r="A9" s="113">
        <f>SUBTOTAL(103,C$2:C9)-1</f>
        <v>6</v>
      </c>
      <c r="B9" s="116" t="s">
        <v>9</v>
      </c>
      <c r="C9" s="116" t="s">
        <v>14</v>
      </c>
      <c r="D9" s="116">
        <f>SUMIFS(汇总表!AH:AH,汇总表!$B:$B,$B9,汇总表!$C:$C,$C9)</f>
        <v>0</v>
      </c>
      <c r="E9" s="117">
        <f>SUMIFS(汇总表!AG:AG,汇总表!$B:$B,$B9,汇总表!$C:$C,$C9)</f>
        <v>0</v>
      </c>
      <c r="F9" s="117">
        <f>SUMIFS(汇总表!AI:AI,汇总表!$B:$B,$B9,汇总表!$C:$C,$C9)</f>
        <v>0</v>
      </c>
      <c r="G9" s="117">
        <f>SUMIFS(汇总表!AK:AK,汇总表!$B:$B,$B9,汇总表!$C:$C,$C9)</f>
        <v>0</v>
      </c>
      <c r="H9" s="116"/>
    </row>
    <row r="10" s="109" customFormat="1" ht="24.95" customHeight="1" spans="1:8">
      <c r="A10" s="113">
        <f>SUBTOTAL(103,C$2:C10)-1</f>
        <v>7</v>
      </c>
      <c r="B10" s="116" t="s">
        <v>9</v>
      </c>
      <c r="C10" s="116" t="s">
        <v>119</v>
      </c>
      <c r="D10" s="116">
        <f>SUMIFS(汇总表!AH:AH,汇总表!$B:$B,$B10,汇总表!$C:$C,$C10)</f>
        <v>0</v>
      </c>
      <c r="E10" s="117">
        <f>SUMIFS(汇总表!AG:AG,汇总表!$B:$B,$B10,汇总表!$C:$C,$C10)</f>
        <v>0</v>
      </c>
      <c r="F10" s="117">
        <f>SUMIFS(汇总表!AI:AI,汇总表!$B:$B,$B10,汇总表!$C:$C,$C10)</f>
        <v>0</v>
      </c>
      <c r="G10" s="117">
        <f>SUMIFS(汇总表!AK:AK,汇总表!$B:$B,$B10,汇总表!$C:$C,$C10)</f>
        <v>0</v>
      </c>
      <c r="H10" s="116"/>
    </row>
    <row r="11" s="109" customFormat="1" ht="24.95" customHeight="1" spans="1:8">
      <c r="A11" s="113">
        <f>SUBTOTAL(103,C$2:C11)-1</f>
        <v>8</v>
      </c>
      <c r="B11" s="116" t="s">
        <v>9</v>
      </c>
      <c r="C11" s="116" t="s">
        <v>15</v>
      </c>
      <c r="D11" s="116">
        <f>SUMIFS(汇总表!AH:AH,汇总表!$B:$B,$B11,汇总表!$C:$C,$C11)</f>
        <v>0</v>
      </c>
      <c r="E11" s="117">
        <f>SUMIFS(汇总表!AG:AG,汇总表!$B:$B,$B11,汇总表!$C:$C,$C11)</f>
        <v>0</v>
      </c>
      <c r="F11" s="117">
        <f>SUMIFS(汇总表!AI:AI,汇总表!$B:$B,$B11,汇总表!$C:$C,$C11)</f>
        <v>0</v>
      </c>
      <c r="G11" s="117">
        <f>SUMIFS(汇总表!AK:AK,汇总表!$B:$B,$B11,汇总表!$C:$C,$C11)</f>
        <v>0</v>
      </c>
      <c r="H11" s="116"/>
    </row>
    <row r="12" s="109" customFormat="1" ht="24.95" customHeight="1" spans="1:8">
      <c r="A12" s="113">
        <f>SUBTOTAL(103,C$2:C12)-1</f>
        <v>9</v>
      </c>
      <c r="B12" s="116" t="s">
        <v>9</v>
      </c>
      <c r="C12" s="116" t="s">
        <v>16</v>
      </c>
      <c r="D12" s="116">
        <f>SUMIFS(汇总表!AH:AH,汇总表!$B:$B,$B12,汇总表!$C:$C,$C12)</f>
        <v>0</v>
      </c>
      <c r="E12" s="117">
        <f>SUMIFS(汇总表!AG:AG,汇总表!$B:$B,$B12,汇总表!$C:$C,$C12)</f>
        <v>0</v>
      </c>
      <c r="F12" s="117">
        <f>SUMIFS(汇总表!AI:AI,汇总表!$B:$B,$B12,汇总表!$C:$C,$C12)</f>
        <v>0</v>
      </c>
      <c r="G12" s="117">
        <f>SUMIFS(汇总表!AK:AK,汇总表!$B:$B,$B12,汇总表!$C:$C,$C12)</f>
        <v>0</v>
      </c>
      <c r="H12" s="116"/>
    </row>
    <row r="13" s="109" customFormat="1" ht="24.95" customHeight="1" spans="1:8">
      <c r="A13" s="113">
        <f>SUBTOTAL(103,C$2:C13)-1</f>
        <v>10</v>
      </c>
      <c r="B13" s="116" t="s">
        <v>9</v>
      </c>
      <c r="C13" s="116" t="s">
        <v>17</v>
      </c>
      <c r="D13" s="116">
        <f>SUMIFS(汇总表!AH:AH,汇总表!$B:$B,$B13,汇总表!$C:$C,$C13)</f>
        <v>0</v>
      </c>
      <c r="E13" s="117">
        <f>SUMIFS(汇总表!AG:AG,汇总表!$B:$B,$B13,汇总表!$C:$C,$C13)</f>
        <v>0</v>
      </c>
      <c r="F13" s="117">
        <f>SUMIFS(汇总表!AI:AI,汇总表!$B:$B,$B13,汇总表!$C:$C,$C13)</f>
        <v>0</v>
      </c>
      <c r="G13" s="117">
        <f>SUMIFS(汇总表!AK:AK,汇总表!$B:$B,$B13,汇总表!$C:$C,$C13)</f>
        <v>0</v>
      </c>
      <c r="H13" s="116"/>
    </row>
    <row r="14" s="108" customFormat="1" ht="24.95" customHeight="1" spans="1:8">
      <c r="A14" s="113"/>
      <c r="B14" s="113" t="s">
        <v>18</v>
      </c>
      <c r="C14" s="113"/>
      <c r="D14" s="113">
        <f>SUMIF($B15:$B1010,$B14,D15:D1010)</f>
        <v>0</v>
      </c>
      <c r="E14" s="113">
        <f t="shared" ref="E14" si="1">SUMIF($B15:$B1010,$B14,E15:E1010)</f>
        <v>0</v>
      </c>
      <c r="F14" s="113">
        <f t="shared" ref="F14" si="2">SUMIF($B15:$B1010,$B14,F15:F1010)</f>
        <v>0</v>
      </c>
      <c r="G14" s="113">
        <f t="shared" ref="G14" si="3">SUMIF($B15:$B1010,$B14,G15:G1010)</f>
        <v>0</v>
      </c>
      <c r="H14" s="113"/>
    </row>
    <row r="15" s="109" customFormat="1" ht="24.95" customHeight="1" spans="1:8">
      <c r="A15" s="113">
        <f>SUBTOTAL(103,C$2:C15)-1</f>
        <v>11</v>
      </c>
      <c r="B15" s="116" t="s">
        <v>18</v>
      </c>
      <c r="C15" s="116" t="s">
        <v>19</v>
      </c>
      <c r="D15" s="116">
        <f>SUMIFS(汇总表!AH:AH,汇总表!$B:$B,$B15,汇总表!$C:$C,$C15)</f>
        <v>0</v>
      </c>
      <c r="E15" s="117">
        <f>SUMIFS(汇总表!AG:AG,汇总表!$B:$B,$B15,汇总表!$C:$C,$C15)</f>
        <v>0</v>
      </c>
      <c r="F15" s="117">
        <f>SUMIFS(汇总表!AI:AI,汇总表!$B:$B,$B15,汇总表!$C:$C,$C15)</f>
        <v>0</v>
      </c>
      <c r="G15" s="117">
        <f>SUMIFS(汇总表!AK:AK,汇总表!$B:$B,$B15,汇总表!$C:$C,$C15)</f>
        <v>0</v>
      </c>
      <c r="H15" s="116"/>
    </row>
    <row r="16" s="109" customFormat="1" ht="24.95" customHeight="1" spans="1:8">
      <c r="A16" s="113">
        <f>SUBTOTAL(103,C$2:C16)-1</f>
        <v>12</v>
      </c>
      <c r="B16" s="116" t="s">
        <v>18</v>
      </c>
      <c r="C16" s="116" t="s">
        <v>20</v>
      </c>
      <c r="D16" s="116">
        <f>SUMIFS(汇总表!AH:AH,汇总表!$B:$B,$B16,汇总表!$C:$C,$C16)</f>
        <v>0</v>
      </c>
      <c r="E16" s="117">
        <f>SUMIFS(汇总表!AG:AG,汇总表!$B:$B,$B16,汇总表!$C:$C,$C16)</f>
        <v>0</v>
      </c>
      <c r="F16" s="117">
        <f>SUMIFS(汇总表!AI:AI,汇总表!$B:$B,$B16,汇总表!$C:$C,$C16)</f>
        <v>0</v>
      </c>
      <c r="G16" s="117">
        <f>SUMIFS(汇总表!AK:AK,汇总表!$B:$B,$B16,汇总表!$C:$C,$C16)</f>
        <v>0</v>
      </c>
      <c r="H16" s="116"/>
    </row>
    <row r="17" s="109" customFormat="1" ht="24.95" customHeight="1" spans="1:8">
      <c r="A17" s="113">
        <f>SUBTOTAL(103,C$2:C17)-1</f>
        <v>13</v>
      </c>
      <c r="B17" s="116" t="s">
        <v>18</v>
      </c>
      <c r="C17" s="116" t="s">
        <v>21</v>
      </c>
      <c r="D17" s="116">
        <f>SUMIFS(汇总表!AH:AH,汇总表!$B:$B,$B17,汇总表!$C:$C,$C17)</f>
        <v>0</v>
      </c>
      <c r="E17" s="117">
        <f>SUMIFS(汇总表!AG:AG,汇总表!$B:$B,$B17,汇总表!$C:$C,$C17)</f>
        <v>0</v>
      </c>
      <c r="F17" s="117">
        <f>SUMIFS(汇总表!AI:AI,汇总表!$B:$B,$B17,汇总表!$C:$C,$C17)</f>
        <v>0</v>
      </c>
      <c r="G17" s="117">
        <f>SUMIFS(汇总表!AK:AK,汇总表!$B:$B,$B17,汇总表!$C:$C,$C17)</f>
        <v>0</v>
      </c>
      <c r="H17" s="116"/>
    </row>
    <row r="18" s="109" customFormat="1" ht="24.95" customHeight="1" spans="1:8">
      <c r="A18" s="113">
        <f>SUBTOTAL(103,C$2:C18)-1</f>
        <v>14</v>
      </c>
      <c r="B18" s="116" t="s">
        <v>18</v>
      </c>
      <c r="C18" s="116" t="s">
        <v>22</v>
      </c>
      <c r="D18" s="116">
        <f>SUMIFS(汇总表!AH:AH,汇总表!$B:$B,$B18,汇总表!$C:$C,$C18)</f>
        <v>0</v>
      </c>
      <c r="E18" s="117">
        <f>SUMIFS(汇总表!AG:AG,汇总表!$B:$B,$B18,汇总表!$C:$C,$C18)</f>
        <v>0</v>
      </c>
      <c r="F18" s="117">
        <f>SUMIFS(汇总表!AI:AI,汇总表!$B:$B,$B18,汇总表!$C:$C,$C18)</f>
        <v>0</v>
      </c>
      <c r="G18" s="117">
        <f>SUMIFS(汇总表!AK:AK,汇总表!$B:$B,$B18,汇总表!$C:$C,$C18)</f>
        <v>0</v>
      </c>
      <c r="H18" s="116"/>
    </row>
    <row r="19" s="109" customFormat="1" ht="24.95" customHeight="1" spans="1:8">
      <c r="A19" s="113">
        <f>SUBTOTAL(103,C$2:C19)-1</f>
        <v>15</v>
      </c>
      <c r="B19" s="116" t="s">
        <v>18</v>
      </c>
      <c r="C19" s="116" t="s">
        <v>23</v>
      </c>
      <c r="D19" s="116">
        <f>SUMIFS(汇总表!AH:AH,汇总表!$B:$B,$B19,汇总表!$C:$C,$C19)</f>
        <v>0</v>
      </c>
      <c r="E19" s="117">
        <f>SUMIFS(汇总表!AG:AG,汇总表!$B:$B,$B19,汇总表!$C:$C,$C19)</f>
        <v>0</v>
      </c>
      <c r="F19" s="117">
        <f>SUMIFS(汇总表!AI:AI,汇总表!$B:$B,$B19,汇总表!$C:$C,$C19)</f>
        <v>0</v>
      </c>
      <c r="G19" s="117">
        <f>SUMIFS(汇总表!AK:AK,汇总表!$B:$B,$B19,汇总表!$C:$C,$C19)</f>
        <v>0</v>
      </c>
      <c r="H19" s="116"/>
    </row>
    <row r="20" s="109" customFormat="1" ht="24.95" customHeight="1" spans="1:8">
      <c r="A20" s="113">
        <f>SUBTOTAL(103,C$2:C20)-1</f>
        <v>16</v>
      </c>
      <c r="B20" s="116" t="s">
        <v>18</v>
      </c>
      <c r="C20" s="116" t="s">
        <v>24</v>
      </c>
      <c r="D20" s="116">
        <f>SUMIFS(汇总表!AH:AH,汇总表!$B:$B,$B20,汇总表!$C:$C,$C20)</f>
        <v>0</v>
      </c>
      <c r="E20" s="117">
        <f>SUMIFS(汇总表!AG:AG,汇总表!$B:$B,$B20,汇总表!$C:$C,$C20)</f>
        <v>0</v>
      </c>
      <c r="F20" s="117">
        <f>SUMIFS(汇总表!AI:AI,汇总表!$B:$B,$B20,汇总表!$C:$C,$C20)</f>
        <v>0</v>
      </c>
      <c r="G20" s="117">
        <f>SUMIFS(汇总表!AK:AK,汇总表!$B:$B,$B20,汇总表!$C:$C,$C20)</f>
        <v>0</v>
      </c>
      <c r="H20" s="116"/>
    </row>
    <row r="21" s="108" customFormat="1" ht="24.95" customHeight="1" spans="1:8">
      <c r="A21" s="113"/>
      <c r="B21" s="113" t="s">
        <v>25</v>
      </c>
      <c r="C21" s="113"/>
      <c r="D21" s="113">
        <f>SUMIF($B22:$B1017,$B21,D22:D1017)</f>
        <v>1258</v>
      </c>
      <c r="E21" s="113">
        <f t="shared" ref="E21" si="4">SUMIF($B22:$B1017,$B21,E22:E1017)</f>
        <v>186.64</v>
      </c>
      <c r="F21" s="113">
        <f t="shared" ref="F21" si="5">SUMIF($B22:$B1017,$B21,F22:F1017)</f>
        <v>119.57</v>
      </c>
      <c r="G21" s="113">
        <f t="shared" ref="G21" si="6">SUMIF($B22:$B1017,$B21,G22:G1017)</f>
        <v>67.07</v>
      </c>
      <c r="H21" s="113"/>
    </row>
    <row r="22" s="109" customFormat="1" ht="24.95" customHeight="1" spans="1:8">
      <c r="A22" s="113">
        <f>SUBTOTAL(103,C$2:C22)-1</f>
        <v>17</v>
      </c>
      <c r="B22" s="116" t="s">
        <v>25</v>
      </c>
      <c r="C22" s="116" t="s">
        <v>26</v>
      </c>
      <c r="D22" s="116">
        <f>SUMIFS(汇总表!AH:AH,汇总表!$B:$B,$B22,汇总表!$C:$C,$C22)</f>
        <v>122</v>
      </c>
      <c r="E22" s="117">
        <f>SUMIFS(汇总表!AG:AG,汇总表!$B:$B,$B22,汇总表!$C:$C,$C22)</f>
        <v>14.54</v>
      </c>
      <c r="F22" s="117">
        <f>SUMIFS(汇总表!AI:AI,汇总表!$B:$B,$B22,汇总表!$C:$C,$C22)</f>
        <v>11.6</v>
      </c>
      <c r="G22" s="117">
        <f>SUMIFS(汇总表!AK:AK,汇总表!$B:$B,$B22,汇总表!$C:$C,$C22)</f>
        <v>2.94</v>
      </c>
      <c r="H22" s="116"/>
    </row>
    <row r="23" s="109" customFormat="1" ht="24.95" customHeight="1" spans="1:8">
      <c r="A23" s="113">
        <f>SUBTOTAL(103,C$2:C23)-1</f>
        <v>18</v>
      </c>
      <c r="B23" s="116" t="s">
        <v>25</v>
      </c>
      <c r="C23" s="118" t="s">
        <v>27</v>
      </c>
      <c r="D23" s="116">
        <f>SUMIFS(汇总表!AH:AH,汇总表!$B:$B,$B23,汇总表!$C:$C,$C23)</f>
        <v>0</v>
      </c>
      <c r="E23" s="117">
        <f>SUMIFS(汇总表!AG:AG,汇总表!$B:$B,$B23,汇总表!$C:$C,$C23)</f>
        <v>0</v>
      </c>
      <c r="F23" s="117">
        <f>SUMIFS(汇总表!AI:AI,汇总表!$B:$B,$B23,汇总表!$C:$C,$C23)</f>
        <v>0</v>
      </c>
      <c r="G23" s="117">
        <f>SUMIFS(汇总表!AK:AK,汇总表!$B:$B,$B23,汇总表!$C:$C,$C23)</f>
        <v>0</v>
      </c>
      <c r="H23" s="116"/>
    </row>
    <row r="24" s="109" customFormat="1" ht="24.95" customHeight="1" spans="1:8">
      <c r="A24" s="113">
        <f>SUBTOTAL(103,C$2:C24)-1</f>
        <v>19</v>
      </c>
      <c r="B24" s="116" t="s">
        <v>25</v>
      </c>
      <c r="C24" s="116" t="s">
        <v>28</v>
      </c>
      <c r="D24" s="116">
        <f>SUMIFS(汇总表!AH:AH,汇总表!$B:$B,$B24,汇总表!$C:$C,$C24)</f>
        <v>217</v>
      </c>
      <c r="E24" s="117">
        <f>SUMIFS(汇总表!AG:AG,汇总表!$B:$B,$B24,汇总表!$C:$C,$C24)</f>
        <v>25.37</v>
      </c>
      <c r="F24" s="117">
        <f>SUMIFS(汇总表!AI:AI,汇总表!$B:$B,$B24,汇总表!$C:$C,$C24)</f>
        <v>20.62</v>
      </c>
      <c r="G24" s="117">
        <f>SUMIFS(汇总表!AK:AK,汇总表!$B:$B,$B24,汇总表!$C:$C,$C24)</f>
        <v>4.75</v>
      </c>
      <c r="H24" s="116"/>
    </row>
    <row r="25" s="109" customFormat="1" ht="24.95" customHeight="1" spans="1:8">
      <c r="A25" s="113">
        <f>SUBTOTAL(103,C$2:C25)-1</f>
        <v>20</v>
      </c>
      <c r="B25" s="116" t="s">
        <v>25</v>
      </c>
      <c r="C25" s="116" t="s">
        <v>29</v>
      </c>
      <c r="D25" s="116">
        <f>SUMIFS(汇总表!AH:AH,汇总表!$B:$B,$B25,汇总表!$C:$C,$C25)</f>
        <v>167</v>
      </c>
      <c r="E25" s="117">
        <f>SUMIFS(汇总表!AG:AG,汇总表!$B:$B,$B25,汇总表!$C:$C,$C25)</f>
        <v>20.91</v>
      </c>
      <c r="F25" s="117">
        <f>SUMIFS(汇总表!AI:AI,汇总表!$B:$B,$B25,汇总表!$C:$C,$C25)</f>
        <v>15.87</v>
      </c>
      <c r="G25" s="117">
        <f>SUMIFS(汇总表!AK:AK,汇总表!$B:$B,$B25,汇总表!$C:$C,$C25)</f>
        <v>5.04</v>
      </c>
      <c r="H25" s="116"/>
    </row>
    <row r="26" s="109" customFormat="1" ht="24.95" customHeight="1" spans="1:8">
      <c r="A26" s="113">
        <f>SUBTOTAL(103,C$2:C26)-1</f>
        <v>21</v>
      </c>
      <c r="B26" s="116" t="s">
        <v>25</v>
      </c>
      <c r="C26" s="116" t="s">
        <v>30</v>
      </c>
      <c r="D26" s="116">
        <f>SUMIFS(汇总表!AH:AH,汇总表!$B:$B,$B26,汇总表!$C:$C,$C26)</f>
        <v>70</v>
      </c>
      <c r="E26" s="117">
        <f>SUMIFS(汇总表!AG:AG,汇总表!$B:$B,$B26,汇总表!$C:$C,$C26)</f>
        <v>15.87</v>
      </c>
      <c r="F26" s="117">
        <f>SUMIFS(汇总表!AI:AI,汇总表!$B:$B,$B26,汇总表!$C:$C,$C26)</f>
        <v>6.65</v>
      </c>
      <c r="G26" s="117">
        <f>SUMIFS(汇总表!AK:AK,汇总表!$B:$B,$B26,汇总表!$C:$C,$C26)</f>
        <v>9.22</v>
      </c>
      <c r="H26" s="116"/>
    </row>
    <row r="27" s="109" customFormat="1" ht="24.95" customHeight="1" spans="1:8">
      <c r="A27" s="113">
        <f>SUBTOTAL(103,C$2:C27)-1</f>
        <v>22</v>
      </c>
      <c r="B27" s="116" t="s">
        <v>25</v>
      </c>
      <c r="C27" s="116" t="s">
        <v>120</v>
      </c>
      <c r="D27" s="116">
        <f>SUMIFS(汇总表!AH:AH,汇总表!$B:$B,$B27,汇总表!$C:$C,$C27)</f>
        <v>240</v>
      </c>
      <c r="E27" s="117">
        <f>SUMIFS(汇总表!AG:AG,汇总表!$B:$B,$B27,汇总表!$C:$C,$C27)</f>
        <v>21.57</v>
      </c>
      <c r="F27" s="117">
        <f>SUMIFS(汇总表!AI:AI,汇总表!$B:$B,$B27,汇总表!$C:$C,$C27)</f>
        <v>22.81</v>
      </c>
      <c r="G27" s="117">
        <f>SUMIFS(汇总表!AK:AK,汇总表!$B:$B,$B27,汇总表!$C:$C,$C27)</f>
        <v>-1.24</v>
      </c>
      <c r="H27" s="116"/>
    </row>
    <row r="28" s="109" customFormat="1" ht="24.95" customHeight="1" spans="1:8">
      <c r="A28" s="113">
        <f>SUBTOTAL(103,C$2:C28)-1</f>
        <v>23</v>
      </c>
      <c r="B28" s="116" t="s">
        <v>25</v>
      </c>
      <c r="C28" s="116" t="s">
        <v>31</v>
      </c>
      <c r="D28" s="116">
        <f>SUMIFS(汇总表!AH:AH,汇总表!$B:$B,$B28,汇总表!$C:$C,$C28)</f>
        <v>90</v>
      </c>
      <c r="E28" s="117">
        <f>SUMIFS(汇总表!AG:AG,汇总表!$B:$B,$B28,汇总表!$C:$C,$C28)</f>
        <v>11.69</v>
      </c>
      <c r="F28" s="117">
        <f>SUMIFS(汇总表!AI:AI,汇总表!$B:$B,$B28,汇总表!$C:$C,$C28)</f>
        <v>8.55</v>
      </c>
      <c r="G28" s="117">
        <f>SUMIFS(汇总表!AK:AK,汇总表!$B:$B,$B28,汇总表!$C:$C,$C28)</f>
        <v>3.14</v>
      </c>
      <c r="H28" s="116"/>
    </row>
    <row r="29" s="109" customFormat="1" ht="24.95" customHeight="1" spans="1:8">
      <c r="A29" s="113">
        <f>SUBTOTAL(103,C$2:C29)-1</f>
        <v>24</v>
      </c>
      <c r="B29" s="116" t="s">
        <v>25</v>
      </c>
      <c r="C29" s="116" t="s">
        <v>32</v>
      </c>
      <c r="D29" s="116">
        <f>SUMIFS(汇总表!AH:AH,汇总表!$B:$B,$B29,汇总表!$C:$C,$C29)</f>
        <v>102</v>
      </c>
      <c r="E29" s="117">
        <f>SUMIFS(汇总表!AG:AG,汇总表!$B:$B,$B29,汇总表!$C:$C,$C29)</f>
        <v>28.03</v>
      </c>
      <c r="F29" s="117">
        <f>SUMIFS(汇总表!AI:AI,汇总表!$B:$B,$B29,汇总表!$C:$C,$C29)</f>
        <v>9.69</v>
      </c>
      <c r="G29" s="117">
        <f>SUMIFS(汇总表!AK:AK,汇总表!$B:$B,$B29,汇总表!$C:$C,$C29)</f>
        <v>18.34</v>
      </c>
      <c r="H29" s="116"/>
    </row>
    <row r="30" s="109" customFormat="1" ht="24.95" customHeight="1" spans="1:8">
      <c r="A30" s="113">
        <f>SUBTOTAL(103,C$2:C30)-1</f>
        <v>25</v>
      </c>
      <c r="B30" s="116" t="s">
        <v>25</v>
      </c>
      <c r="C30" s="116" t="s">
        <v>33</v>
      </c>
      <c r="D30" s="116">
        <f>SUMIFS(汇总表!AH:AH,汇总表!$B:$B,$B30,汇总表!$C:$C,$C30)</f>
        <v>104</v>
      </c>
      <c r="E30" s="117">
        <f>SUMIFS(汇总表!AG:AG,汇总表!$B:$B,$B30,汇总表!$C:$C,$C30)</f>
        <v>12.17</v>
      </c>
      <c r="F30" s="117">
        <f>SUMIFS(汇总表!AI:AI,汇总表!$B:$B,$B30,汇总表!$C:$C,$C30)</f>
        <v>9.89</v>
      </c>
      <c r="G30" s="117">
        <f>SUMIFS(汇总表!AK:AK,汇总表!$B:$B,$B30,汇总表!$C:$C,$C30)</f>
        <v>2.28</v>
      </c>
      <c r="H30" s="116"/>
    </row>
    <row r="31" s="109" customFormat="1" ht="24.95" customHeight="1" spans="1:8">
      <c r="A31" s="113">
        <f>SUBTOTAL(103,C$2:C31)-1</f>
        <v>26</v>
      </c>
      <c r="B31" s="116" t="s">
        <v>25</v>
      </c>
      <c r="C31" s="116" t="s">
        <v>34</v>
      </c>
      <c r="D31" s="116">
        <f>SUMIFS(汇总表!AH:AH,汇总表!$B:$B,$B31,汇总表!$C:$C,$C31)</f>
        <v>65</v>
      </c>
      <c r="E31" s="117">
        <f>SUMIFS(汇总表!AG:AG,汇总表!$B:$B,$B31,汇总表!$C:$C,$C31)</f>
        <v>15.49</v>
      </c>
      <c r="F31" s="117">
        <f>SUMIFS(汇总表!AI:AI,汇总表!$B:$B,$B31,汇总表!$C:$C,$C31)</f>
        <v>6.18</v>
      </c>
      <c r="G31" s="117">
        <f>SUMIFS(汇总表!AK:AK,汇总表!$B:$B,$B31,汇总表!$C:$C,$C31)</f>
        <v>9.31</v>
      </c>
      <c r="H31" s="116"/>
    </row>
    <row r="32" s="109" customFormat="1" ht="24.95" customHeight="1" spans="1:8">
      <c r="A32" s="113">
        <f>SUBTOTAL(103,C$2:C32)-1</f>
        <v>27</v>
      </c>
      <c r="B32" s="116" t="s">
        <v>25</v>
      </c>
      <c r="C32" s="116" t="s">
        <v>35</v>
      </c>
      <c r="D32" s="116">
        <f>SUMIFS(汇总表!AH:AH,汇总表!$B:$B,$B32,汇总表!$C:$C,$C32)</f>
        <v>81</v>
      </c>
      <c r="E32" s="117">
        <f>SUMIFS(汇总表!AG:AG,汇总表!$B:$B,$B32,汇总表!$C:$C,$C32)</f>
        <v>21</v>
      </c>
      <c r="F32" s="117">
        <f>SUMIFS(汇总表!AI:AI,汇总表!$B:$B,$B32,汇总表!$C:$C,$C32)</f>
        <v>7.71</v>
      </c>
      <c r="G32" s="117">
        <f>SUMIFS(汇总表!AK:AK,汇总表!$B:$B,$B32,汇总表!$C:$C,$C32)</f>
        <v>13.29</v>
      </c>
      <c r="H32" s="116"/>
    </row>
    <row r="33" s="108" customFormat="1" ht="24.95" customHeight="1" spans="1:8">
      <c r="A33" s="113"/>
      <c r="B33" s="113" t="s">
        <v>36</v>
      </c>
      <c r="C33" s="113"/>
      <c r="D33" s="113">
        <f>SUMIF($B34:$B1029,$B33,D34:D1029)</f>
        <v>0</v>
      </c>
      <c r="E33" s="113">
        <f t="shared" ref="E33" si="7">SUMIF($B34:$B1029,$B33,E34:E1029)</f>
        <v>0</v>
      </c>
      <c r="F33" s="113">
        <f t="shared" ref="F33" si="8">SUMIF($B34:$B1029,$B33,F34:F1029)</f>
        <v>0</v>
      </c>
      <c r="G33" s="113">
        <f t="shared" ref="G33" si="9">SUMIF($B34:$B1029,$B33,G34:G1029)</f>
        <v>0</v>
      </c>
      <c r="H33" s="113"/>
    </row>
    <row r="34" s="109" customFormat="1" ht="24.95" customHeight="1" spans="1:8">
      <c r="A34" s="113">
        <f>SUBTOTAL(103,C$2:C34)-1</f>
        <v>28</v>
      </c>
      <c r="B34" s="116" t="s">
        <v>36</v>
      </c>
      <c r="C34" s="116" t="s">
        <v>37</v>
      </c>
      <c r="D34" s="116">
        <f>SUMIFS(汇总表!AH:AH,汇总表!$B:$B,$B34,汇总表!$C:$C,$C34)</f>
        <v>0</v>
      </c>
      <c r="E34" s="117">
        <f>SUMIFS(汇总表!AG:AG,汇总表!$B:$B,$B34,汇总表!$C:$C,$C34)</f>
        <v>0</v>
      </c>
      <c r="F34" s="117">
        <f>SUMIFS(汇总表!AI:AI,汇总表!$B:$B,$B34,汇总表!$C:$C,$C34)</f>
        <v>0</v>
      </c>
      <c r="G34" s="117">
        <f>SUMIFS(汇总表!AK:AK,汇总表!$B:$B,$B34,汇总表!$C:$C,$C34)</f>
        <v>0</v>
      </c>
      <c r="H34" s="116"/>
    </row>
    <row r="35" s="109" customFormat="1" ht="24.95" customHeight="1" spans="1:8">
      <c r="A35" s="113">
        <f>SUBTOTAL(103,C$2:C35)-1</f>
        <v>29</v>
      </c>
      <c r="B35" s="116" t="s">
        <v>36</v>
      </c>
      <c r="C35" s="116" t="s">
        <v>38</v>
      </c>
      <c r="D35" s="116">
        <f>SUMIFS(汇总表!AH:AH,汇总表!$B:$B,$B35,汇总表!$C:$C,$C35)</f>
        <v>0</v>
      </c>
      <c r="E35" s="117">
        <f>SUMIFS(汇总表!AG:AG,汇总表!$B:$B,$B35,汇总表!$C:$C,$C35)</f>
        <v>0</v>
      </c>
      <c r="F35" s="117">
        <f>SUMIFS(汇总表!AI:AI,汇总表!$B:$B,$B35,汇总表!$C:$C,$C35)</f>
        <v>0</v>
      </c>
      <c r="G35" s="117">
        <f>SUMIFS(汇总表!AK:AK,汇总表!$B:$B,$B35,汇总表!$C:$C,$C35)</f>
        <v>0</v>
      </c>
      <c r="H35" s="116"/>
    </row>
    <row r="36" s="109" customFormat="1" ht="24.95" customHeight="1" spans="1:8">
      <c r="A36" s="113">
        <f>SUBTOTAL(103,C$2:C36)-1</f>
        <v>30</v>
      </c>
      <c r="B36" s="116" t="s">
        <v>36</v>
      </c>
      <c r="C36" s="116" t="s">
        <v>39</v>
      </c>
      <c r="D36" s="116">
        <f>SUMIFS(汇总表!AH:AH,汇总表!$B:$B,$B36,汇总表!$C:$C,$C36)</f>
        <v>0</v>
      </c>
      <c r="E36" s="117">
        <f>SUMIFS(汇总表!AG:AG,汇总表!$B:$B,$B36,汇总表!$C:$C,$C36)</f>
        <v>0</v>
      </c>
      <c r="F36" s="117">
        <f>SUMIFS(汇总表!AI:AI,汇总表!$B:$B,$B36,汇总表!$C:$C,$C36)</f>
        <v>0</v>
      </c>
      <c r="G36" s="117">
        <f>SUMIFS(汇总表!AK:AK,汇总表!$B:$B,$B36,汇总表!$C:$C,$C36)</f>
        <v>0</v>
      </c>
      <c r="H36" s="116"/>
    </row>
    <row r="37" s="109" customFormat="1" ht="24.95" customHeight="1" spans="1:8">
      <c r="A37" s="113">
        <f>SUBTOTAL(103,C$2:C37)-1</f>
        <v>31</v>
      </c>
      <c r="B37" s="116" t="s">
        <v>36</v>
      </c>
      <c r="C37" s="116" t="s">
        <v>40</v>
      </c>
      <c r="D37" s="116">
        <f>SUMIFS(汇总表!AH:AH,汇总表!$B:$B,$B37,汇总表!$C:$C,$C37)</f>
        <v>0</v>
      </c>
      <c r="E37" s="117">
        <f>SUMIFS(汇总表!AG:AG,汇总表!$B:$B,$B37,汇总表!$C:$C,$C37)</f>
        <v>0</v>
      </c>
      <c r="F37" s="117">
        <f>SUMIFS(汇总表!AI:AI,汇总表!$B:$B,$B37,汇总表!$C:$C,$C37)</f>
        <v>0</v>
      </c>
      <c r="G37" s="117">
        <f>SUMIFS(汇总表!AK:AK,汇总表!$B:$B,$B37,汇总表!$C:$C,$C37)</f>
        <v>0</v>
      </c>
      <c r="H37" s="116"/>
    </row>
    <row r="38" s="109" customFormat="1" ht="24.95" customHeight="1" spans="1:8">
      <c r="A38" s="113">
        <f>SUBTOTAL(103,C$2:C38)-1</f>
        <v>32</v>
      </c>
      <c r="B38" s="116" t="s">
        <v>36</v>
      </c>
      <c r="C38" s="116" t="s">
        <v>121</v>
      </c>
      <c r="D38" s="116">
        <f>SUMIFS(汇总表!AH:AH,汇总表!$B:$B,$B38,汇总表!$C:$C,$C38)</f>
        <v>0</v>
      </c>
      <c r="E38" s="117">
        <f>SUMIFS(汇总表!AG:AG,汇总表!$B:$B,$B38,汇总表!$C:$C,$C38)</f>
        <v>0</v>
      </c>
      <c r="F38" s="117">
        <f>SUMIFS(汇总表!AI:AI,汇总表!$B:$B,$B38,汇总表!$C:$C,$C38)</f>
        <v>0</v>
      </c>
      <c r="G38" s="117">
        <f>SUMIFS(汇总表!AK:AK,汇总表!$B:$B,$B38,汇总表!$C:$C,$C38)</f>
        <v>0</v>
      </c>
      <c r="H38" s="116"/>
    </row>
    <row r="39" s="109" customFormat="1" ht="24.95" customHeight="1" spans="1:8">
      <c r="A39" s="113">
        <f>SUBTOTAL(103,C$2:C39)-1</f>
        <v>33</v>
      </c>
      <c r="B39" s="116" t="s">
        <v>36</v>
      </c>
      <c r="C39" s="116" t="s">
        <v>41</v>
      </c>
      <c r="D39" s="116">
        <f>SUMIFS(汇总表!AH:AH,汇总表!$B:$B,$B39,汇总表!$C:$C,$C39)</f>
        <v>0</v>
      </c>
      <c r="E39" s="117">
        <f>SUMIFS(汇总表!AG:AG,汇总表!$B:$B,$B39,汇总表!$C:$C,$C39)</f>
        <v>0</v>
      </c>
      <c r="F39" s="117">
        <f>SUMIFS(汇总表!AI:AI,汇总表!$B:$B,$B39,汇总表!$C:$C,$C39)</f>
        <v>0</v>
      </c>
      <c r="G39" s="117">
        <f>SUMIFS(汇总表!AK:AK,汇总表!$B:$B,$B39,汇总表!$C:$C,$C39)</f>
        <v>0</v>
      </c>
      <c r="H39" s="116"/>
    </row>
    <row r="40" s="109" customFormat="1" ht="24.95" customHeight="1" spans="1:8">
      <c r="A40" s="113">
        <f>SUBTOTAL(103,C$2:C40)-1</f>
        <v>34</v>
      </c>
      <c r="B40" s="116" t="s">
        <v>36</v>
      </c>
      <c r="C40" s="118" t="s">
        <v>122</v>
      </c>
      <c r="D40" s="116">
        <f>SUMIFS(汇总表!AH:AH,汇总表!$B:$B,$B40,汇总表!$C:$C,$C40)</f>
        <v>0</v>
      </c>
      <c r="E40" s="117">
        <f>SUMIFS(汇总表!AG:AG,汇总表!$B:$B,$B40,汇总表!$C:$C,$C40)</f>
        <v>0</v>
      </c>
      <c r="F40" s="117">
        <f>SUMIFS(汇总表!AI:AI,汇总表!$B:$B,$B40,汇总表!$C:$C,$C40)</f>
        <v>0</v>
      </c>
      <c r="G40" s="117">
        <f>SUMIFS(汇总表!AK:AK,汇总表!$B:$B,$B40,汇总表!$C:$C,$C40)</f>
        <v>0</v>
      </c>
      <c r="H40" s="116"/>
    </row>
    <row r="41" s="109" customFormat="1" ht="24.95" customHeight="1" spans="1:8">
      <c r="A41" s="113">
        <f>SUBTOTAL(103,C$2:C41)-1</f>
        <v>35</v>
      </c>
      <c r="B41" s="116" t="s">
        <v>36</v>
      </c>
      <c r="C41" s="116" t="s">
        <v>123</v>
      </c>
      <c r="D41" s="116">
        <f>SUMIFS(汇总表!AH:AH,汇总表!$B:$B,$B41,汇总表!$C:$C,$C41)</f>
        <v>0</v>
      </c>
      <c r="E41" s="117">
        <f>SUMIFS(汇总表!AG:AG,汇总表!$B:$B,$B41,汇总表!$C:$C,$C41)</f>
        <v>0</v>
      </c>
      <c r="F41" s="117">
        <f>SUMIFS(汇总表!AI:AI,汇总表!$B:$B,$B41,汇总表!$C:$C,$C41)</f>
        <v>0</v>
      </c>
      <c r="G41" s="117">
        <f>SUMIFS(汇总表!AK:AK,汇总表!$B:$B,$B41,汇总表!$C:$C,$C41)</f>
        <v>0</v>
      </c>
      <c r="H41" s="116"/>
    </row>
    <row r="42" s="109" customFormat="1" ht="24.95" customHeight="1" spans="1:8">
      <c r="A42" s="113">
        <f>SUBTOTAL(103,C$2:C42)-1</f>
        <v>36</v>
      </c>
      <c r="B42" s="116" t="s">
        <v>36</v>
      </c>
      <c r="C42" s="116" t="s">
        <v>42</v>
      </c>
      <c r="D42" s="116">
        <f>SUMIFS(汇总表!AH:AH,汇总表!$B:$B,$B42,汇总表!$C:$C,$C42)</f>
        <v>0</v>
      </c>
      <c r="E42" s="117">
        <f>SUMIFS(汇总表!AG:AG,汇总表!$B:$B,$B42,汇总表!$C:$C,$C42)</f>
        <v>0</v>
      </c>
      <c r="F42" s="117">
        <f>SUMIFS(汇总表!AI:AI,汇总表!$B:$B,$B42,汇总表!$C:$C,$C42)</f>
        <v>0</v>
      </c>
      <c r="G42" s="117">
        <f>SUMIFS(汇总表!AK:AK,汇总表!$B:$B,$B42,汇总表!$C:$C,$C42)</f>
        <v>0</v>
      </c>
      <c r="H42" s="116"/>
    </row>
    <row r="43" s="109" customFormat="1" ht="24.95" customHeight="1" spans="1:8">
      <c r="A43" s="113">
        <f>SUBTOTAL(103,C$2:C43)-1</f>
        <v>37</v>
      </c>
      <c r="B43" s="116" t="s">
        <v>36</v>
      </c>
      <c r="C43" s="116" t="s">
        <v>43</v>
      </c>
      <c r="D43" s="116">
        <f>SUMIFS(汇总表!AH:AH,汇总表!$B:$B,$B43,汇总表!$C:$C,$C43)</f>
        <v>0</v>
      </c>
      <c r="E43" s="117">
        <f>SUMIFS(汇总表!AG:AG,汇总表!$B:$B,$B43,汇总表!$C:$C,$C43)</f>
        <v>0</v>
      </c>
      <c r="F43" s="117">
        <f>SUMIFS(汇总表!AI:AI,汇总表!$B:$B,$B43,汇总表!$C:$C,$C43)</f>
        <v>0</v>
      </c>
      <c r="G43" s="117">
        <f>SUMIFS(汇总表!AK:AK,汇总表!$B:$B,$B43,汇总表!$C:$C,$C43)</f>
        <v>0</v>
      </c>
      <c r="H43" s="116"/>
    </row>
    <row r="44" s="109" customFormat="1" ht="24.95" customHeight="1" spans="1:8">
      <c r="A44" s="113">
        <f>SUBTOTAL(103,C$2:C44)-1</f>
        <v>38</v>
      </c>
      <c r="B44" s="116" t="s">
        <v>36</v>
      </c>
      <c r="C44" s="116" t="s">
        <v>124</v>
      </c>
      <c r="D44" s="116">
        <f>SUMIFS(汇总表!AH:AH,汇总表!$B:$B,$B44,汇总表!$C:$C,$C44)</f>
        <v>0</v>
      </c>
      <c r="E44" s="117">
        <f>SUMIFS(汇总表!AG:AG,汇总表!$B:$B,$B44,汇总表!$C:$C,$C44)</f>
        <v>0</v>
      </c>
      <c r="F44" s="117">
        <f>SUMIFS(汇总表!AI:AI,汇总表!$B:$B,$B44,汇总表!$C:$C,$C44)</f>
        <v>0</v>
      </c>
      <c r="G44" s="117">
        <f>SUMIFS(汇总表!AK:AK,汇总表!$B:$B,$B44,汇总表!$C:$C,$C44)</f>
        <v>0</v>
      </c>
      <c r="H44" s="116"/>
    </row>
    <row r="45" s="109" customFormat="1" ht="24.95" customHeight="1" spans="1:8">
      <c r="A45" s="113">
        <f>SUBTOTAL(103,C$2:C45)-1</f>
        <v>39</v>
      </c>
      <c r="B45" s="116" t="s">
        <v>36</v>
      </c>
      <c r="C45" s="116" t="s">
        <v>44</v>
      </c>
      <c r="D45" s="116">
        <f>SUMIFS(汇总表!AH:AH,汇总表!$B:$B,$B45,汇总表!$C:$C,$C45)</f>
        <v>0</v>
      </c>
      <c r="E45" s="117">
        <f>SUMIFS(汇总表!AG:AG,汇总表!$B:$B,$B45,汇总表!$C:$C,$C45)</f>
        <v>0</v>
      </c>
      <c r="F45" s="117">
        <f>SUMIFS(汇总表!AI:AI,汇总表!$B:$B,$B45,汇总表!$C:$C,$C45)</f>
        <v>0</v>
      </c>
      <c r="G45" s="117">
        <f>SUMIFS(汇总表!AK:AK,汇总表!$B:$B,$B45,汇总表!$C:$C,$C45)</f>
        <v>0</v>
      </c>
      <c r="H45" s="116"/>
    </row>
    <row r="46" s="109" customFormat="1" ht="24.95" customHeight="1" spans="1:8">
      <c r="A46" s="113">
        <f>SUBTOTAL(103,C$2:C46)-1</f>
        <v>40</v>
      </c>
      <c r="B46" s="116" t="s">
        <v>36</v>
      </c>
      <c r="C46" s="116" t="s">
        <v>45</v>
      </c>
      <c r="D46" s="116">
        <f>SUMIFS(汇总表!AH:AH,汇总表!$B:$B,$B46,汇总表!$C:$C,$C46)</f>
        <v>0</v>
      </c>
      <c r="E46" s="117">
        <f>SUMIFS(汇总表!AG:AG,汇总表!$B:$B,$B46,汇总表!$C:$C,$C46)</f>
        <v>0</v>
      </c>
      <c r="F46" s="117">
        <f>SUMIFS(汇总表!AI:AI,汇总表!$B:$B,$B46,汇总表!$C:$C,$C46)</f>
        <v>0</v>
      </c>
      <c r="G46" s="117">
        <f>SUMIFS(汇总表!AK:AK,汇总表!$B:$B,$B46,汇总表!$C:$C,$C46)</f>
        <v>0</v>
      </c>
      <c r="H46" s="116"/>
    </row>
    <row r="47" s="109" customFormat="1" ht="24.95" customHeight="1" spans="1:8">
      <c r="A47" s="113">
        <f>SUBTOTAL(103,C$2:C47)-1</f>
        <v>41</v>
      </c>
      <c r="B47" s="116" t="s">
        <v>36</v>
      </c>
      <c r="C47" s="116" t="s">
        <v>46</v>
      </c>
      <c r="D47" s="116">
        <f>SUMIFS(汇总表!AH:AH,汇总表!$B:$B,$B47,汇总表!$C:$C,$C47)</f>
        <v>0</v>
      </c>
      <c r="E47" s="117">
        <f>SUMIFS(汇总表!AG:AG,汇总表!$B:$B,$B47,汇总表!$C:$C,$C47)</f>
        <v>0</v>
      </c>
      <c r="F47" s="117">
        <f>SUMIFS(汇总表!AI:AI,汇总表!$B:$B,$B47,汇总表!$C:$C,$C47)</f>
        <v>0</v>
      </c>
      <c r="G47" s="117">
        <f>SUMIFS(汇总表!AK:AK,汇总表!$B:$B,$B47,汇总表!$C:$C,$C47)</f>
        <v>0</v>
      </c>
      <c r="H47" s="116"/>
    </row>
    <row r="48" s="109" customFormat="1" ht="24.95" customHeight="1" spans="1:8">
      <c r="A48" s="113">
        <f>SUBTOTAL(103,C$2:C48)-1</f>
        <v>42</v>
      </c>
      <c r="B48" s="116" t="s">
        <v>36</v>
      </c>
      <c r="C48" s="116" t="s">
        <v>47</v>
      </c>
      <c r="D48" s="116">
        <f>SUMIFS(汇总表!AH:AH,汇总表!$B:$B,$B48,汇总表!$C:$C,$C48)</f>
        <v>0</v>
      </c>
      <c r="E48" s="117">
        <f>SUMIFS(汇总表!AG:AG,汇总表!$B:$B,$B48,汇总表!$C:$C,$C48)</f>
        <v>0</v>
      </c>
      <c r="F48" s="117">
        <f>SUMIFS(汇总表!AI:AI,汇总表!$B:$B,$B48,汇总表!$C:$C,$C48)</f>
        <v>0</v>
      </c>
      <c r="G48" s="117">
        <f>SUMIFS(汇总表!AK:AK,汇总表!$B:$B,$B48,汇总表!$C:$C,$C48)</f>
        <v>0</v>
      </c>
      <c r="H48" s="116"/>
    </row>
    <row r="49" s="109" customFormat="1" ht="24.95" customHeight="1" spans="1:8">
      <c r="A49" s="113">
        <f>SUBTOTAL(103,C$2:C49)-1</f>
        <v>43</v>
      </c>
      <c r="B49" s="116" t="s">
        <v>36</v>
      </c>
      <c r="C49" s="116" t="s">
        <v>48</v>
      </c>
      <c r="D49" s="116">
        <f>SUMIFS(汇总表!AH:AH,汇总表!$B:$B,$B49,汇总表!$C:$C,$C49)</f>
        <v>0</v>
      </c>
      <c r="E49" s="117">
        <f>SUMIFS(汇总表!AG:AG,汇总表!$B:$B,$B49,汇总表!$C:$C,$C49)</f>
        <v>0</v>
      </c>
      <c r="F49" s="117">
        <f>SUMIFS(汇总表!AI:AI,汇总表!$B:$B,$B49,汇总表!$C:$C,$C49)</f>
        <v>0</v>
      </c>
      <c r="G49" s="117">
        <f>SUMIFS(汇总表!AK:AK,汇总表!$B:$B,$B49,汇总表!$C:$C,$C49)</f>
        <v>0</v>
      </c>
      <c r="H49" s="116"/>
    </row>
    <row r="50" s="109" customFormat="1" ht="24.95" customHeight="1" spans="1:8">
      <c r="A50" s="113">
        <f>SUBTOTAL(103,C$2:C50)-1</f>
        <v>44</v>
      </c>
      <c r="B50" s="116" t="s">
        <v>36</v>
      </c>
      <c r="C50" s="116" t="s">
        <v>125</v>
      </c>
      <c r="D50" s="116">
        <f>SUMIFS(汇总表!AH:AH,汇总表!$B:$B,$B50,汇总表!$C:$C,$C50)</f>
        <v>0</v>
      </c>
      <c r="E50" s="117">
        <f>SUMIFS(汇总表!AG:AG,汇总表!$B:$B,$B50,汇总表!$C:$C,$C50)</f>
        <v>0</v>
      </c>
      <c r="F50" s="117">
        <f>SUMIFS(汇总表!AI:AI,汇总表!$B:$B,$B50,汇总表!$C:$C,$C50)</f>
        <v>0</v>
      </c>
      <c r="G50" s="117">
        <f>SUMIFS(汇总表!AK:AK,汇总表!$B:$B,$B50,汇总表!$C:$C,$C50)</f>
        <v>0</v>
      </c>
      <c r="H50" s="116"/>
    </row>
    <row r="51" s="108" customFormat="1" ht="24.95" customHeight="1" spans="1:8">
      <c r="A51" s="113"/>
      <c r="B51" s="113" t="s">
        <v>49</v>
      </c>
      <c r="C51" s="113"/>
      <c r="D51" s="113">
        <f>SUMIF($B52:$B1047,$B51,D52:D1047)</f>
        <v>0</v>
      </c>
      <c r="E51" s="113">
        <f t="shared" ref="E51" si="10">SUMIF($B52:$B1047,$B51,E52:E1047)</f>
        <v>0</v>
      </c>
      <c r="F51" s="113">
        <f t="shared" ref="F51" si="11">SUMIF($B52:$B1047,$B51,F52:F1047)</f>
        <v>0</v>
      </c>
      <c r="G51" s="113">
        <f t="shared" ref="G51" si="12">SUMIF($B52:$B1047,$B51,G52:G1047)</f>
        <v>0</v>
      </c>
      <c r="H51" s="113"/>
    </row>
    <row r="52" s="109" customFormat="1" ht="24.95" customHeight="1" spans="1:8">
      <c r="A52" s="113">
        <f>SUBTOTAL(103,C$2:C52)-1</f>
        <v>45</v>
      </c>
      <c r="B52" s="116" t="s">
        <v>49</v>
      </c>
      <c r="C52" s="116" t="s">
        <v>50</v>
      </c>
      <c r="D52" s="116">
        <f>SUMIFS(汇总表!AH:AH,汇总表!$B:$B,$B52,汇总表!$C:$C,$C52)</f>
        <v>0</v>
      </c>
      <c r="E52" s="117">
        <f>SUMIFS(汇总表!AG:AG,汇总表!$B:$B,$B52,汇总表!$C:$C,$C52)</f>
        <v>0</v>
      </c>
      <c r="F52" s="117">
        <f>SUMIFS(汇总表!AI:AI,汇总表!$B:$B,$B52,汇总表!$C:$C,$C52)</f>
        <v>0</v>
      </c>
      <c r="G52" s="117">
        <f>SUMIFS(汇总表!AK:AK,汇总表!$B:$B,$B52,汇总表!$C:$C,$C52)</f>
        <v>0</v>
      </c>
      <c r="H52" s="116"/>
    </row>
    <row r="53" s="109" customFormat="1" ht="24.95" customHeight="1" spans="1:8">
      <c r="A53" s="113">
        <f>SUBTOTAL(103,C$2:C53)-1</f>
        <v>46</v>
      </c>
      <c r="B53" s="116" t="s">
        <v>49</v>
      </c>
      <c r="C53" s="116" t="s">
        <v>51</v>
      </c>
      <c r="D53" s="116">
        <f>SUMIFS(汇总表!AH:AH,汇总表!$B:$B,$B53,汇总表!$C:$C,$C53)</f>
        <v>0</v>
      </c>
      <c r="E53" s="117">
        <f>SUMIFS(汇总表!AG:AG,汇总表!$B:$B,$B53,汇总表!$C:$C,$C53)</f>
        <v>0</v>
      </c>
      <c r="F53" s="117">
        <f>SUMIFS(汇总表!AI:AI,汇总表!$B:$B,$B53,汇总表!$C:$C,$C53)</f>
        <v>0</v>
      </c>
      <c r="G53" s="117">
        <f>SUMIFS(汇总表!AK:AK,汇总表!$B:$B,$B53,汇总表!$C:$C,$C53)</f>
        <v>0</v>
      </c>
      <c r="H53" s="116"/>
    </row>
    <row r="54" s="109" customFormat="1" ht="24.95" customHeight="1" spans="1:8">
      <c r="A54" s="113">
        <f>SUBTOTAL(103,C$2:C54)-1</f>
        <v>47</v>
      </c>
      <c r="B54" s="116" t="s">
        <v>49</v>
      </c>
      <c r="C54" s="116" t="s">
        <v>52</v>
      </c>
      <c r="D54" s="116">
        <f>SUMIFS(汇总表!AH:AH,汇总表!$B:$B,$B54,汇总表!$C:$C,$C54)</f>
        <v>0</v>
      </c>
      <c r="E54" s="117">
        <f>SUMIFS(汇总表!AG:AG,汇总表!$B:$B,$B54,汇总表!$C:$C,$C54)</f>
        <v>0</v>
      </c>
      <c r="F54" s="117">
        <f>SUMIFS(汇总表!AI:AI,汇总表!$B:$B,$B54,汇总表!$C:$C,$C54)</f>
        <v>0</v>
      </c>
      <c r="G54" s="117">
        <f>SUMIFS(汇总表!AK:AK,汇总表!$B:$B,$B54,汇总表!$C:$C,$C54)</f>
        <v>0</v>
      </c>
      <c r="H54" s="116"/>
    </row>
    <row r="55" s="109" customFormat="1" ht="24.95" customHeight="1" spans="1:8">
      <c r="A55" s="113">
        <f>SUBTOTAL(103,C$2:C55)-1</f>
        <v>48</v>
      </c>
      <c r="B55" s="116" t="s">
        <v>49</v>
      </c>
      <c r="C55" s="116" t="s">
        <v>53</v>
      </c>
      <c r="D55" s="116">
        <f>SUMIFS(汇总表!AH:AH,汇总表!$B:$B,$B55,汇总表!$C:$C,$C55)</f>
        <v>0</v>
      </c>
      <c r="E55" s="117">
        <f>SUMIFS(汇总表!AG:AG,汇总表!$B:$B,$B55,汇总表!$C:$C,$C55)</f>
        <v>0</v>
      </c>
      <c r="F55" s="117">
        <f>SUMIFS(汇总表!AI:AI,汇总表!$B:$B,$B55,汇总表!$C:$C,$C55)</f>
        <v>0</v>
      </c>
      <c r="G55" s="117">
        <f>SUMIFS(汇总表!AK:AK,汇总表!$B:$B,$B55,汇总表!$C:$C,$C55)</f>
        <v>0</v>
      </c>
      <c r="H55" s="116"/>
    </row>
    <row r="56" s="109" customFormat="1" ht="24.95" customHeight="1" spans="1:8">
      <c r="A56" s="113">
        <f>SUBTOTAL(103,C$2:C56)-1</f>
        <v>49</v>
      </c>
      <c r="B56" s="116" t="s">
        <v>49</v>
      </c>
      <c r="C56" s="116" t="s">
        <v>54</v>
      </c>
      <c r="D56" s="116">
        <f>SUMIFS(汇总表!AH:AH,汇总表!$B:$B,$B56,汇总表!$C:$C,$C56)</f>
        <v>0</v>
      </c>
      <c r="E56" s="117">
        <f>SUMIFS(汇总表!AG:AG,汇总表!$B:$B,$B56,汇总表!$C:$C,$C56)</f>
        <v>0</v>
      </c>
      <c r="F56" s="117">
        <f>SUMIFS(汇总表!AI:AI,汇总表!$B:$B,$B56,汇总表!$C:$C,$C56)</f>
        <v>0</v>
      </c>
      <c r="G56" s="117">
        <f>SUMIFS(汇总表!AK:AK,汇总表!$B:$B,$B56,汇总表!$C:$C,$C56)</f>
        <v>0</v>
      </c>
      <c r="H56" s="116"/>
    </row>
    <row r="57" s="109" customFormat="1" ht="24.95" customHeight="1" spans="1:8">
      <c r="A57" s="113">
        <f>SUBTOTAL(103,C$2:C57)-1</f>
        <v>50</v>
      </c>
      <c r="B57" s="116" t="s">
        <v>49</v>
      </c>
      <c r="C57" s="116" t="s">
        <v>126</v>
      </c>
      <c r="D57" s="116">
        <f>SUMIFS(汇总表!AH:AH,汇总表!$B:$B,$B57,汇总表!$C:$C,$C57)</f>
        <v>0</v>
      </c>
      <c r="E57" s="117">
        <f>SUMIFS(汇总表!AG:AG,汇总表!$B:$B,$B57,汇总表!$C:$C,$C57)</f>
        <v>0</v>
      </c>
      <c r="F57" s="117">
        <f>SUMIFS(汇总表!AI:AI,汇总表!$B:$B,$B57,汇总表!$C:$C,$C57)</f>
        <v>0</v>
      </c>
      <c r="G57" s="117">
        <f>SUMIFS(汇总表!AK:AK,汇总表!$B:$B,$B57,汇总表!$C:$C,$C57)</f>
        <v>0</v>
      </c>
      <c r="H57" s="116"/>
    </row>
    <row r="58" s="109" customFormat="1" ht="24.95" customHeight="1" spans="1:8">
      <c r="A58" s="113">
        <f>SUBTOTAL(103,C$2:C58)-1</f>
        <v>51</v>
      </c>
      <c r="B58" s="116" t="s">
        <v>49</v>
      </c>
      <c r="C58" s="116" t="s">
        <v>55</v>
      </c>
      <c r="D58" s="116">
        <f>SUMIFS(汇总表!AH:AH,汇总表!$B:$B,$B58,汇总表!$C:$C,$C58)</f>
        <v>0</v>
      </c>
      <c r="E58" s="117">
        <f>SUMIFS(汇总表!AG:AG,汇总表!$B:$B,$B58,汇总表!$C:$C,$C58)</f>
        <v>0</v>
      </c>
      <c r="F58" s="117">
        <f>SUMIFS(汇总表!AI:AI,汇总表!$B:$B,$B58,汇总表!$C:$C,$C58)</f>
        <v>0</v>
      </c>
      <c r="G58" s="117">
        <f>SUMIFS(汇总表!AK:AK,汇总表!$B:$B,$B58,汇总表!$C:$C,$C58)</f>
        <v>0</v>
      </c>
      <c r="H58" s="116"/>
    </row>
    <row r="59" s="109" customFormat="1" ht="24.95" customHeight="1" spans="1:8">
      <c r="A59" s="113">
        <f>SUBTOTAL(103,C$2:C59)-1</f>
        <v>52</v>
      </c>
      <c r="B59" s="116" t="s">
        <v>49</v>
      </c>
      <c r="C59" s="116" t="s">
        <v>56</v>
      </c>
      <c r="D59" s="116">
        <f>SUMIFS(汇总表!AH:AH,汇总表!$B:$B,$B59,汇总表!$C:$C,$C59)</f>
        <v>0</v>
      </c>
      <c r="E59" s="117">
        <f>SUMIFS(汇总表!AG:AG,汇总表!$B:$B,$B59,汇总表!$C:$C,$C59)</f>
        <v>0</v>
      </c>
      <c r="F59" s="117">
        <f>SUMIFS(汇总表!AI:AI,汇总表!$B:$B,$B59,汇总表!$C:$C,$C59)</f>
        <v>0</v>
      </c>
      <c r="G59" s="117">
        <f>SUMIFS(汇总表!AK:AK,汇总表!$B:$B,$B59,汇总表!$C:$C,$C59)</f>
        <v>0</v>
      </c>
      <c r="H59" s="116"/>
    </row>
    <row r="60" s="109" customFormat="1" ht="24.95" customHeight="1" spans="1:8">
      <c r="A60" s="113">
        <f>SUBTOTAL(103,C$2:C60)-1</f>
        <v>53</v>
      </c>
      <c r="B60" s="116" t="s">
        <v>49</v>
      </c>
      <c r="C60" s="116" t="s">
        <v>57</v>
      </c>
      <c r="D60" s="116">
        <f>SUMIFS(汇总表!AH:AH,汇总表!$B:$B,$B60,汇总表!$C:$C,$C60)</f>
        <v>0</v>
      </c>
      <c r="E60" s="117">
        <f>SUMIFS(汇总表!AG:AG,汇总表!$B:$B,$B60,汇总表!$C:$C,$C60)</f>
        <v>0</v>
      </c>
      <c r="F60" s="117">
        <f>SUMIFS(汇总表!AI:AI,汇总表!$B:$B,$B60,汇总表!$C:$C,$C60)</f>
        <v>0</v>
      </c>
      <c r="G60" s="117">
        <f>SUMIFS(汇总表!AK:AK,汇总表!$B:$B,$B60,汇总表!$C:$C,$C60)</f>
        <v>0</v>
      </c>
      <c r="H60" s="116"/>
    </row>
    <row r="61" s="109" customFormat="1" ht="24.95" customHeight="1" spans="1:8">
      <c r="A61" s="113">
        <f>SUBTOTAL(103,C$2:C61)-1</f>
        <v>54</v>
      </c>
      <c r="B61" s="116" t="s">
        <v>49</v>
      </c>
      <c r="C61" s="116" t="s">
        <v>58</v>
      </c>
      <c r="D61" s="116">
        <f>SUMIFS(汇总表!AH:AH,汇总表!$B:$B,$B61,汇总表!$C:$C,$C61)</f>
        <v>0</v>
      </c>
      <c r="E61" s="117">
        <f>SUMIFS(汇总表!AG:AG,汇总表!$B:$B,$B61,汇总表!$C:$C,$C61)</f>
        <v>0</v>
      </c>
      <c r="F61" s="117">
        <f>SUMIFS(汇总表!AI:AI,汇总表!$B:$B,$B61,汇总表!$C:$C,$C61)</f>
        <v>0</v>
      </c>
      <c r="G61" s="117">
        <f>SUMIFS(汇总表!AK:AK,汇总表!$B:$B,$B61,汇总表!$C:$C,$C61)</f>
        <v>0</v>
      </c>
      <c r="H61" s="116"/>
    </row>
    <row r="62" s="109" customFormat="1" ht="24.95" customHeight="1" spans="1:8">
      <c r="A62" s="113">
        <f>SUBTOTAL(103,C$2:C62)-1</f>
        <v>55</v>
      </c>
      <c r="B62" s="116" t="s">
        <v>49</v>
      </c>
      <c r="C62" s="118" t="s">
        <v>127</v>
      </c>
      <c r="D62" s="116">
        <f>SUMIFS(汇总表!AH:AH,汇总表!$B:$B,$B62,汇总表!$C:$C,$C62)</f>
        <v>0</v>
      </c>
      <c r="E62" s="117">
        <f>SUMIFS(汇总表!AG:AG,汇总表!$B:$B,$B62,汇总表!$C:$C,$C62)</f>
        <v>0</v>
      </c>
      <c r="F62" s="117">
        <f>SUMIFS(汇总表!AI:AI,汇总表!$B:$B,$B62,汇总表!$C:$C,$C62)</f>
        <v>0</v>
      </c>
      <c r="G62" s="117">
        <f>SUMIFS(汇总表!AK:AK,汇总表!$B:$B,$B62,汇总表!$C:$C,$C62)</f>
        <v>0</v>
      </c>
      <c r="H62" s="116"/>
    </row>
    <row r="63" s="109" customFormat="1" ht="24.95" customHeight="1" spans="1:8">
      <c r="A63" s="113">
        <f>SUBTOTAL(103,C$2:C63)-1</f>
        <v>56</v>
      </c>
      <c r="B63" s="116" t="s">
        <v>49</v>
      </c>
      <c r="C63" s="116" t="s">
        <v>59</v>
      </c>
      <c r="D63" s="116">
        <f>SUMIFS(汇总表!AH:AH,汇总表!$B:$B,$B63,汇总表!$C:$C,$C63)</f>
        <v>0</v>
      </c>
      <c r="E63" s="117">
        <f>SUMIFS(汇总表!AG:AG,汇总表!$B:$B,$B63,汇总表!$C:$C,$C63)</f>
        <v>0</v>
      </c>
      <c r="F63" s="117">
        <f>SUMIFS(汇总表!AI:AI,汇总表!$B:$B,$B63,汇总表!$C:$C,$C63)</f>
        <v>0</v>
      </c>
      <c r="G63" s="117">
        <f>SUMIFS(汇总表!AK:AK,汇总表!$B:$B,$B63,汇总表!$C:$C,$C63)</f>
        <v>0</v>
      </c>
      <c r="H63" s="116"/>
    </row>
    <row r="64" s="109" customFormat="1" ht="24.95" customHeight="1" spans="1:8">
      <c r="A64" s="113">
        <f>SUBTOTAL(103,C$2:C64)-1</f>
        <v>57</v>
      </c>
      <c r="B64" s="116" t="s">
        <v>49</v>
      </c>
      <c r="C64" s="116" t="s">
        <v>60</v>
      </c>
      <c r="D64" s="116">
        <f>SUMIFS(汇总表!AH:AH,汇总表!$B:$B,$B64,汇总表!$C:$C,$C64)</f>
        <v>0</v>
      </c>
      <c r="E64" s="117">
        <f>SUMIFS(汇总表!AG:AG,汇总表!$B:$B,$B64,汇总表!$C:$C,$C64)</f>
        <v>0</v>
      </c>
      <c r="F64" s="117">
        <f>SUMIFS(汇总表!AI:AI,汇总表!$B:$B,$B64,汇总表!$C:$C,$C64)</f>
        <v>0</v>
      </c>
      <c r="G64" s="117">
        <f>SUMIFS(汇总表!AK:AK,汇总表!$B:$B,$B64,汇总表!$C:$C,$C64)</f>
        <v>0</v>
      </c>
      <c r="H64" s="116"/>
    </row>
    <row r="65" s="108" customFormat="1" ht="24.95" customHeight="1" spans="1:8">
      <c r="A65" s="113"/>
      <c r="B65" s="113" t="s">
        <v>61</v>
      </c>
      <c r="C65" s="113"/>
      <c r="D65" s="113">
        <f>SUMIF($B66:$B1061,$B65,D66:D1061)</f>
        <v>0</v>
      </c>
      <c r="E65" s="113">
        <f t="shared" ref="E65" si="13">SUMIF($B66:$B1061,$B65,E66:E1061)</f>
        <v>0</v>
      </c>
      <c r="F65" s="113">
        <f t="shared" ref="F65" si="14">SUMIF($B66:$B1061,$B65,F66:F1061)</f>
        <v>0</v>
      </c>
      <c r="G65" s="113">
        <f t="shared" ref="G65" si="15">SUMIF($B66:$B1061,$B65,G66:G1061)</f>
        <v>0</v>
      </c>
      <c r="H65" s="113"/>
    </row>
    <row r="66" s="109" customFormat="1" ht="24.95" customHeight="1" spans="1:8">
      <c r="A66" s="113">
        <f>SUBTOTAL(103,C$2:C66)-1</f>
        <v>58</v>
      </c>
      <c r="B66" s="116" t="s">
        <v>61</v>
      </c>
      <c r="C66" s="116" t="s">
        <v>62</v>
      </c>
      <c r="D66" s="116">
        <f>SUMIFS(汇总表!AH:AH,汇总表!$B:$B,$B66,汇总表!$C:$C,$C66)</f>
        <v>0</v>
      </c>
      <c r="E66" s="117">
        <f>SUMIFS(汇总表!AG:AG,汇总表!$B:$B,$B66,汇总表!$C:$C,$C66)</f>
        <v>0</v>
      </c>
      <c r="F66" s="117">
        <f>SUMIFS(汇总表!AI:AI,汇总表!$B:$B,$B66,汇总表!$C:$C,$C66)</f>
        <v>0</v>
      </c>
      <c r="G66" s="117">
        <f>SUMIFS(汇总表!AK:AK,汇总表!$B:$B,$B66,汇总表!$C:$C,$C66)</f>
        <v>0</v>
      </c>
      <c r="H66" s="116"/>
    </row>
    <row r="67" s="109" customFormat="1" ht="24.95" customHeight="1" spans="1:8">
      <c r="A67" s="113">
        <f>SUBTOTAL(103,C$2:C67)-1</f>
        <v>59</v>
      </c>
      <c r="B67" s="116" t="s">
        <v>61</v>
      </c>
      <c r="C67" s="116" t="s">
        <v>63</v>
      </c>
      <c r="D67" s="116">
        <f>SUMIFS(汇总表!AH:AH,汇总表!$B:$B,$B67,汇总表!$C:$C,$C67)</f>
        <v>0</v>
      </c>
      <c r="E67" s="117">
        <f>SUMIFS(汇总表!AG:AG,汇总表!$B:$B,$B67,汇总表!$C:$C,$C67)</f>
        <v>0</v>
      </c>
      <c r="F67" s="117">
        <f>SUMIFS(汇总表!AI:AI,汇总表!$B:$B,$B67,汇总表!$C:$C,$C67)</f>
        <v>0</v>
      </c>
      <c r="G67" s="117">
        <f>SUMIFS(汇总表!AK:AK,汇总表!$B:$B,$B67,汇总表!$C:$C,$C67)</f>
        <v>0</v>
      </c>
      <c r="H67" s="116"/>
    </row>
    <row r="68" s="109" customFormat="1" ht="24.95" customHeight="1" spans="1:8">
      <c r="A68" s="113">
        <f>SUBTOTAL(103,C$2:C68)-1</f>
        <v>60</v>
      </c>
      <c r="B68" s="116" t="s">
        <v>61</v>
      </c>
      <c r="C68" s="116" t="s">
        <v>64</v>
      </c>
      <c r="D68" s="116">
        <f>SUMIFS(汇总表!AH:AH,汇总表!$B:$B,$B68,汇总表!$C:$C,$C68)</f>
        <v>0</v>
      </c>
      <c r="E68" s="117">
        <f>SUMIFS(汇总表!AG:AG,汇总表!$B:$B,$B68,汇总表!$C:$C,$C68)</f>
        <v>0</v>
      </c>
      <c r="F68" s="117">
        <f>SUMIFS(汇总表!AI:AI,汇总表!$B:$B,$B68,汇总表!$C:$C,$C68)</f>
        <v>0</v>
      </c>
      <c r="G68" s="117">
        <f>SUMIFS(汇总表!AK:AK,汇总表!$B:$B,$B68,汇总表!$C:$C,$C68)</f>
        <v>0</v>
      </c>
      <c r="H68" s="116"/>
    </row>
    <row r="69" s="109" customFormat="1" ht="24.95" customHeight="1" spans="1:8">
      <c r="A69" s="113">
        <f>SUBTOTAL(103,C$2:C69)-1</f>
        <v>61</v>
      </c>
      <c r="B69" s="116" t="s">
        <v>61</v>
      </c>
      <c r="C69" s="116" t="s">
        <v>65</v>
      </c>
      <c r="D69" s="116">
        <f>SUMIFS(汇总表!AH:AH,汇总表!$B:$B,$B69,汇总表!$C:$C,$C69)</f>
        <v>0</v>
      </c>
      <c r="E69" s="117">
        <f>SUMIFS(汇总表!AG:AG,汇总表!$B:$B,$B69,汇总表!$C:$C,$C69)</f>
        <v>0</v>
      </c>
      <c r="F69" s="117">
        <f>SUMIFS(汇总表!AI:AI,汇总表!$B:$B,$B69,汇总表!$C:$C,$C69)</f>
        <v>0</v>
      </c>
      <c r="G69" s="117">
        <f>SUMIFS(汇总表!AK:AK,汇总表!$B:$B,$B69,汇总表!$C:$C,$C69)</f>
        <v>0</v>
      </c>
      <c r="H69" s="116"/>
    </row>
    <row r="70" s="109" customFormat="1" ht="24.95" customHeight="1" spans="1:8">
      <c r="A70" s="113">
        <f>SUBTOTAL(103,C$2:C70)-1</f>
        <v>62</v>
      </c>
      <c r="B70" s="116" t="s">
        <v>61</v>
      </c>
      <c r="C70" s="116" t="s">
        <v>136</v>
      </c>
      <c r="D70" s="116">
        <f>SUMIFS(汇总表!AH:AH,汇总表!$B:$B,$B70,汇总表!$C:$C,$C70)</f>
        <v>0</v>
      </c>
      <c r="E70" s="117">
        <f>SUMIFS(汇总表!AG:AG,汇总表!$B:$B,$B70,汇总表!$C:$C,$C70)</f>
        <v>0</v>
      </c>
      <c r="F70" s="117">
        <f>SUMIFS(汇总表!AI:AI,汇总表!$B:$B,$B70,汇总表!$C:$C,$C70)</f>
        <v>0</v>
      </c>
      <c r="G70" s="117">
        <f>SUMIFS(汇总表!AK:AK,汇总表!$B:$B,$B70,汇总表!$C:$C,$C70)</f>
        <v>0</v>
      </c>
      <c r="H70" s="116"/>
    </row>
    <row r="71" s="109" customFormat="1" ht="24.95" customHeight="1" spans="1:8">
      <c r="A71" s="113">
        <f>SUBTOTAL(103,C$2:C71)-1</f>
        <v>63</v>
      </c>
      <c r="B71" s="116" t="s">
        <v>61</v>
      </c>
      <c r="C71" s="116" t="s">
        <v>128</v>
      </c>
      <c r="D71" s="116">
        <f>SUMIFS(汇总表!AH:AH,汇总表!$B:$B,$B71,汇总表!$C:$C,$C71)</f>
        <v>0</v>
      </c>
      <c r="E71" s="117">
        <f>SUMIFS(汇总表!AG:AG,汇总表!$B:$B,$B71,汇总表!$C:$C,$C71)</f>
        <v>0</v>
      </c>
      <c r="F71" s="117">
        <f>SUMIFS(汇总表!AI:AI,汇总表!$B:$B,$B71,汇总表!$C:$C,$C71)</f>
        <v>0</v>
      </c>
      <c r="G71" s="117">
        <f>SUMIFS(汇总表!AK:AK,汇总表!$B:$B,$B71,汇总表!$C:$C,$C71)</f>
        <v>0</v>
      </c>
      <c r="H71" s="116"/>
    </row>
    <row r="72" s="108" customFormat="1" ht="24.95" customHeight="1" spans="1:8">
      <c r="A72" s="113"/>
      <c r="B72" s="113" t="s">
        <v>66</v>
      </c>
      <c r="C72" s="113"/>
      <c r="D72" s="113">
        <f>SUMIF($B73:$B1068,$B72,D73:D1068)</f>
        <v>0</v>
      </c>
      <c r="E72" s="113">
        <f t="shared" ref="E72" si="16">SUMIF($B73:$B1068,$B72,E73:E1068)</f>
        <v>0</v>
      </c>
      <c r="F72" s="113">
        <f t="shared" ref="F72" si="17">SUMIF($B73:$B1068,$B72,F73:F1068)</f>
        <v>0</v>
      </c>
      <c r="G72" s="113">
        <f t="shared" ref="G72" si="18">SUMIF($B73:$B1068,$B72,G73:G1068)</f>
        <v>0</v>
      </c>
      <c r="H72" s="113"/>
    </row>
    <row r="73" s="109" customFormat="1" ht="24.95" customHeight="1" spans="1:8">
      <c r="A73" s="113">
        <f>SUBTOTAL(103,C$2:C73)-1</f>
        <v>64</v>
      </c>
      <c r="B73" s="116" t="s">
        <v>66</v>
      </c>
      <c r="C73" s="116" t="s">
        <v>129</v>
      </c>
      <c r="D73" s="116">
        <f>SUMIFS(汇总表!AH:AH,汇总表!$B:$B,$B73,汇总表!$C:$C,$C73)</f>
        <v>0</v>
      </c>
      <c r="E73" s="117">
        <f>SUMIFS(汇总表!AG:AG,汇总表!$B:$B,$B73,汇总表!$C:$C,$C73)</f>
        <v>0</v>
      </c>
      <c r="F73" s="117">
        <f>SUMIFS(汇总表!AI:AI,汇总表!$B:$B,$B73,汇总表!$C:$C,$C73)</f>
        <v>0</v>
      </c>
      <c r="G73" s="117">
        <f>SUMIFS(汇总表!AK:AK,汇总表!$B:$B,$B73,汇总表!$C:$C,$C73)</f>
        <v>0</v>
      </c>
      <c r="H73" s="116"/>
    </row>
    <row r="74" s="109" customFormat="1" ht="24.95" customHeight="1" spans="1:8">
      <c r="A74" s="113">
        <f>SUBTOTAL(103,C$2:C74)-1</f>
        <v>65</v>
      </c>
      <c r="B74" s="116" t="s">
        <v>66</v>
      </c>
      <c r="C74" s="116" t="s">
        <v>130</v>
      </c>
      <c r="D74" s="116">
        <f>SUMIFS(汇总表!AH:AH,汇总表!$B:$B,$B74,汇总表!$C:$C,$C74)</f>
        <v>0</v>
      </c>
      <c r="E74" s="117">
        <f>SUMIFS(汇总表!AG:AG,汇总表!$B:$B,$B74,汇总表!$C:$C,$C74)</f>
        <v>0</v>
      </c>
      <c r="F74" s="117">
        <f>SUMIFS(汇总表!AI:AI,汇总表!$B:$B,$B74,汇总表!$C:$C,$C74)</f>
        <v>0</v>
      </c>
      <c r="G74" s="117">
        <f>SUMIFS(汇总表!AK:AK,汇总表!$B:$B,$B74,汇总表!$C:$C,$C74)</f>
        <v>0</v>
      </c>
      <c r="H74" s="116"/>
    </row>
    <row r="75" s="109" customFormat="1" ht="24.95" customHeight="1" spans="1:8">
      <c r="A75" s="113">
        <f>SUBTOTAL(103,C$2:C75)-1</f>
        <v>66</v>
      </c>
      <c r="B75" s="116" t="s">
        <v>66</v>
      </c>
      <c r="C75" s="116" t="s">
        <v>67</v>
      </c>
      <c r="D75" s="116">
        <f>SUMIFS(汇总表!AH:AH,汇总表!$B:$B,$B75,汇总表!$C:$C,$C75)</f>
        <v>0</v>
      </c>
      <c r="E75" s="117">
        <f>SUMIFS(汇总表!AG:AG,汇总表!$B:$B,$B75,汇总表!$C:$C,$C75)</f>
        <v>0</v>
      </c>
      <c r="F75" s="117">
        <f>SUMIFS(汇总表!AI:AI,汇总表!$B:$B,$B75,汇总表!$C:$C,$C75)</f>
        <v>0</v>
      </c>
      <c r="G75" s="117">
        <f>SUMIFS(汇总表!AK:AK,汇总表!$B:$B,$B75,汇总表!$C:$C,$C75)</f>
        <v>0</v>
      </c>
      <c r="H75" s="116"/>
    </row>
    <row r="76" s="109" customFormat="1" ht="24.95" customHeight="1" spans="1:8">
      <c r="A76" s="113">
        <f>SUBTOTAL(103,C$2:C76)-1</f>
        <v>67</v>
      </c>
      <c r="B76" s="116" t="s">
        <v>66</v>
      </c>
      <c r="C76" s="116" t="s">
        <v>68</v>
      </c>
      <c r="D76" s="116">
        <f>SUMIFS(汇总表!AH:AH,汇总表!$B:$B,$B76,汇总表!$C:$C,$C76)</f>
        <v>0</v>
      </c>
      <c r="E76" s="117">
        <f>SUMIFS(汇总表!AG:AG,汇总表!$B:$B,$B76,汇总表!$C:$C,$C76)</f>
        <v>0</v>
      </c>
      <c r="F76" s="117">
        <f>SUMIFS(汇总表!AI:AI,汇总表!$B:$B,$B76,汇总表!$C:$C,$C76)</f>
        <v>0</v>
      </c>
      <c r="G76" s="117">
        <f>SUMIFS(汇总表!AK:AK,汇总表!$B:$B,$B76,汇总表!$C:$C,$C76)</f>
        <v>0</v>
      </c>
      <c r="H76" s="116"/>
    </row>
    <row r="77" s="109" customFormat="1" ht="24.95" customHeight="1" spans="1:8">
      <c r="A77" s="113">
        <f>SUBTOTAL(103,C$2:C77)-1</f>
        <v>68</v>
      </c>
      <c r="B77" s="116" t="s">
        <v>66</v>
      </c>
      <c r="C77" s="116" t="s">
        <v>69</v>
      </c>
      <c r="D77" s="116">
        <f>SUMIFS(汇总表!AH:AH,汇总表!$B:$B,$B77,汇总表!$C:$C,$C77)</f>
        <v>0</v>
      </c>
      <c r="E77" s="117">
        <f>SUMIFS(汇总表!AG:AG,汇总表!$B:$B,$B77,汇总表!$C:$C,$C77)</f>
        <v>0</v>
      </c>
      <c r="F77" s="117">
        <f>SUMIFS(汇总表!AI:AI,汇总表!$B:$B,$B77,汇总表!$C:$C,$C77)</f>
        <v>0</v>
      </c>
      <c r="G77" s="117">
        <f>SUMIFS(汇总表!AK:AK,汇总表!$B:$B,$B77,汇总表!$C:$C,$C77)</f>
        <v>0</v>
      </c>
      <c r="H77" s="116"/>
    </row>
    <row r="78" s="109" customFormat="1" ht="24.95" customHeight="1" spans="1:8">
      <c r="A78" s="113">
        <f>SUBTOTAL(103,C$2:C78)-1</f>
        <v>69</v>
      </c>
      <c r="B78" s="116" t="s">
        <v>66</v>
      </c>
      <c r="C78" s="116" t="s">
        <v>70</v>
      </c>
      <c r="D78" s="116">
        <f>SUMIFS(汇总表!AH:AH,汇总表!$B:$B,$B78,汇总表!$C:$C,$C78)</f>
        <v>0</v>
      </c>
      <c r="E78" s="117">
        <f>SUMIFS(汇总表!AG:AG,汇总表!$B:$B,$B78,汇总表!$C:$C,$C78)</f>
        <v>0</v>
      </c>
      <c r="F78" s="117">
        <f>SUMIFS(汇总表!AI:AI,汇总表!$B:$B,$B78,汇总表!$C:$C,$C78)</f>
        <v>0</v>
      </c>
      <c r="G78" s="117">
        <f>SUMIFS(汇总表!AK:AK,汇总表!$B:$B,$B78,汇总表!$C:$C,$C78)</f>
        <v>0</v>
      </c>
      <c r="H78" s="116"/>
    </row>
    <row r="79" s="109" customFormat="1" ht="24.95" customHeight="1" spans="1:8">
      <c r="A79" s="113">
        <f>SUBTOTAL(103,C$2:C79)-1</f>
        <v>70</v>
      </c>
      <c r="B79" s="116" t="s">
        <v>66</v>
      </c>
      <c r="C79" s="116" t="s">
        <v>71</v>
      </c>
      <c r="D79" s="116">
        <f>SUMIFS(汇总表!AH:AH,汇总表!$B:$B,$B79,汇总表!$C:$C,$C79)</f>
        <v>0</v>
      </c>
      <c r="E79" s="117">
        <f>SUMIFS(汇总表!AG:AG,汇总表!$B:$B,$B79,汇总表!$C:$C,$C79)</f>
        <v>0</v>
      </c>
      <c r="F79" s="117">
        <f>SUMIFS(汇总表!AI:AI,汇总表!$B:$B,$B79,汇总表!$C:$C,$C79)</f>
        <v>0</v>
      </c>
      <c r="G79" s="117">
        <f>SUMIFS(汇总表!AK:AK,汇总表!$B:$B,$B79,汇总表!$C:$C,$C79)</f>
        <v>0</v>
      </c>
      <c r="H79" s="116"/>
    </row>
    <row r="80" s="109" customFormat="1" ht="24.95" customHeight="1" spans="1:8">
      <c r="A80" s="113">
        <f>SUBTOTAL(103,C$2:C80)-1</f>
        <v>71</v>
      </c>
      <c r="B80" s="116" t="s">
        <v>66</v>
      </c>
      <c r="C80" s="116" t="s">
        <v>72</v>
      </c>
      <c r="D80" s="116">
        <f>SUMIFS(汇总表!AH:AH,汇总表!$B:$B,$B80,汇总表!$C:$C,$C80)</f>
        <v>0</v>
      </c>
      <c r="E80" s="117">
        <f>SUMIFS(汇总表!AG:AG,汇总表!$B:$B,$B80,汇总表!$C:$C,$C80)</f>
        <v>0</v>
      </c>
      <c r="F80" s="117">
        <f>SUMIFS(汇总表!AI:AI,汇总表!$B:$B,$B80,汇总表!$C:$C,$C80)</f>
        <v>0</v>
      </c>
      <c r="G80" s="117">
        <f>SUMIFS(汇总表!AK:AK,汇总表!$B:$B,$B80,汇总表!$C:$C,$C80)</f>
        <v>0</v>
      </c>
      <c r="H80" s="116"/>
    </row>
    <row r="81" s="109" customFormat="1" ht="24.95" customHeight="1" spans="1:8">
      <c r="A81" s="113">
        <f>SUBTOTAL(103,C$2:C81)-1</f>
        <v>72</v>
      </c>
      <c r="B81" s="116" t="s">
        <v>66</v>
      </c>
      <c r="C81" s="116" t="s">
        <v>73</v>
      </c>
      <c r="D81" s="116">
        <f>SUMIFS(汇总表!AH:AH,汇总表!$B:$B,$B81,汇总表!$C:$C,$C81)</f>
        <v>0</v>
      </c>
      <c r="E81" s="117">
        <f>SUMIFS(汇总表!AG:AG,汇总表!$B:$B,$B81,汇总表!$C:$C,$C81)</f>
        <v>0</v>
      </c>
      <c r="F81" s="117">
        <f>SUMIFS(汇总表!AI:AI,汇总表!$B:$B,$B81,汇总表!$C:$C,$C81)</f>
        <v>0</v>
      </c>
      <c r="G81" s="117">
        <f>SUMIFS(汇总表!AK:AK,汇总表!$B:$B,$B81,汇总表!$C:$C,$C81)</f>
        <v>0</v>
      </c>
      <c r="H81" s="116"/>
    </row>
    <row r="82" s="109" customFormat="1" ht="24.95" customHeight="1" spans="1:8">
      <c r="A82" s="113">
        <f>SUBTOTAL(103,C$2:C82)-1</f>
        <v>73</v>
      </c>
      <c r="B82" s="116" t="s">
        <v>66</v>
      </c>
      <c r="C82" s="116" t="s">
        <v>74</v>
      </c>
      <c r="D82" s="116">
        <f>SUMIFS(汇总表!AH:AH,汇总表!$B:$B,$B82,汇总表!$C:$C,$C82)</f>
        <v>0</v>
      </c>
      <c r="E82" s="117">
        <f>SUMIFS(汇总表!AG:AG,汇总表!$B:$B,$B82,汇总表!$C:$C,$C82)</f>
        <v>0</v>
      </c>
      <c r="F82" s="117">
        <f>SUMIFS(汇总表!AI:AI,汇总表!$B:$B,$B82,汇总表!$C:$C,$C82)</f>
        <v>0</v>
      </c>
      <c r="G82" s="117">
        <f>SUMIFS(汇总表!AK:AK,汇总表!$B:$B,$B82,汇总表!$C:$C,$C82)</f>
        <v>0</v>
      </c>
      <c r="H82" s="116"/>
    </row>
    <row r="83" s="108" customFormat="1" ht="24.95" customHeight="1" spans="1:8">
      <c r="A83" s="113"/>
      <c r="B83" s="113" t="s">
        <v>75</v>
      </c>
      <c r="C83" s="113"/>
      <c r="D83" s="113">
        <f>SUMIF($B84:$B1079,$B83,D84:D1079)</f>
        <v>0</v>
      </c>
      <c r="E83" s="113">
        <f t="shared" ref="E83" si="19">SUMIF($B84:$B1079,$B83,E84:E1079)</f>
        <v>0</v>
      </c>
      <c r="F83" s="113">
        <f t="shared" ref="F83" si="20">SUMIF($B84:$B1079,$B83,F84:F1079)</f>
        <v>0</v>
      </c>
      <c r="G83" s="113">
        <f t="shared" ref="G83" si="21">SUMIF($B84:$B1079,$B83,G84:G1079)</f>
        <v>0</v>
      </c>
      <c r="H83" s="113"/>
    </row>
    <row r="84" s="109" customFormat="1" ht="24.95" customHeight="1" spans="1:8">
      <c r="A84" s="113">
        <f>SUBTOTAL(103,C$2:C84)-1</f>
        <v>74</v>
      </c>
      <c r="B84" s="116" t="s">
        <v>75</v>
      </c>
      <c r="C84" s="116" t="s">
        <v>76</v>
      </c>
      <c r="D84" s="116">
        <f>SUMIFS(汇总表!AH:AH,汇总表!$B:$B,$B84,汇总表!$C:$C,$C84)</f>
        <v>0</v>
      </c>
      <c r="E84" s="117">
        <f>SUMIFS(汇总表!AG:AG,汇总表!$B:$B,$B84,汇总表!$C:$C,$C84)</f>
        <v>0</v>
      </c>
      <c r="F84" s="117">
        <f>SUMIFS(汇总表!AI:AI,汇总表!$B:$B,$B84,汇总表!$C:$C,$C84)</f>
        <v>0</v>
      </c>
      <c r="G84" s="117">
        <f>SUMIFS(汇总表!AK:AK,汇总表!$B:$B,$B84,汇总表!$C:$C,$C84)</f>
        <v>0</v>
      </c>
      <c r="H84" s="116"/>
    </row>
    <row r="85" s="109" customFormat="1" ht="24.95" customHeight="1" spans="1:8">
      <c r="A85" s="113">
        <f>SUBTOTAL(103,C$2:C85)-1</f>
        <v>75</v>
      </c>
      <c r="B85" s="116" t="s">
        <v>75</v>
      </c>
      <c r="C85" s="116" t="s">
        <v>77</v>
      </c>
      <c r="D85" s="116">
        <f>SUMIFS(汇总表!AH:AH,汇总表!$B:$B,$B85,汇总表!$C:$C,$C85)</f>
        <v>0</v>
      </c>
      <c r="E85" s="117">
        <f>SUMIFS(汇总表!AG:AG,汇总表!$B:$B,$B85,汇总表!$C:$C,$C85)</f>
        <v>0</v>
      </c>
      <c r="F85" s="117">
        <f>SUMIFS(汇总表!AI:AI,汇总表!$B:$B,$B85,汇总表!$C:$C,$C85)</f>
        <v>0</v>
      </c>
      <c r="G85" s="117">
        <f>SUMIFS(汇总表!AK:AK,汇总表!$B:$B,$B85,汇总表!$C:$C,$C85)</f>
        <v>0</v>
      </c>
      <c r="H85" s="116"/>
    </row>
    <row r="86" s="109" customFormat="1" ht="24.95" customHeight="1" spans="1:8">
      <c r="A86" s="113">
        <f>SUBTOTAL(103,C$2:C86)-1</f>
        <v>76</v>
      </c>
      <c r="B86" s="116" t="s">
        <v>75</v>
      </c>
      <c r="C86" s="116" t="s">
        <v>78</v>
      </c>
      <c r="D86" s="116">
        <f>SUMIFS(汇总表!AH:AH,汇总表!$B:$B,$B86,汇总表!$C:$C,$C86)</f>
        <v>0</v>
      </c>
      <c r="E86" s="117">
        <f>SUMIFS(汇总表!AG:AG,汇总表!$B:$B,$B86,汇总表!$C:$C,$C86)</f>
        <v>0</v>
      </c>
      <c r="F86" s="117">
        <f>SUMIFS(汇总表!AI:AI,汇总表!$B:$B,$B86,汇总表!$C:$C,$C86)</f>
        <v>0</v>
      </c>
      <c r="G86" s="117">
        <f>SUMIFS(汇总表!AK:AK,汇总表!$B:$B,$B86,汇总表!$C:$C,$C86)</f>
        <v>0</v>
      </c>
      <c r="H86" s="116"/>
    </row>
    <row r="87" s="109" customFormat="1" ht="24.95" customHeight="1" spans="1:8">
      <c r="A87" s="113">
        <f>SUBTOTAL(103,C$2:C87)-1</f>
        <v>77</v>
      </c>
      <c r="B87" s="116" t="s">
        <v>75</v>
      </c>
      <c r="C87" s="116" t="s">
        <v>131</v>
      </c>
      <c r="D87" s="116">
        <f>SUMIFS(汇总表!AH:AH,汇总表!$B:$B,$B87,汇总表!$C:$C,$C87)</f>
        <v>0</v>
      </c>
      <c r="E87" s="117">
        <f>SUMIFS(汇总表!AG:AG,汇总表!$B:$B,$B87,汇总表!$C:$C,$C87)</f>
        <v>0</v>
      </c>
      <c r="F87" s="117">
        <f>SUMIFS(汇总表!AI:AI,汇总表!$B:$B,$B87,汇总表!$C:$C,$C87)</f>
        <v>0</v>
      </c>
      <c r="G87" s="117">
        <f>SUMIFS(汇总表!AK:AK,汇总表!$B:$B,$B87,汇总表!$C:$C,$C87)</f>
        <v>0</v>
      </c>
      <c r="H87" s="116"/>
    </row>
    <row r="88" s="109" customFormat="1" ht="24.95" customHeight="1" spans="1:8">
      <c r="A88" s="113">
        <f>SUBTOTAL(103,C$2:C88)-1</f>
        <v>78</v>
      </c>
      <c r="B88" s="116" t="s">
        <v>75</v>
      </c>
      <c r="C88" s="116" t="s">
        <v>79</v>
      </c>
      <c r="D88" s="116">
        <f>SUMIFS(汇总表!AH:AH,汇总表!$B:$B,$B88,汇总表!$C:$C,$C88)</f>
        <v>0</v>
      </c>
      <c r="E88" s="117">
        <f>SUMIFS(汇总表!AG:AG,汇总表!$B:$B,$B88,汇总表!$C:$C,$C88)</f>
        <v>0</v>
      </c>
      <c r="F88" s="117">
        <f>SUMIFS(汇总表!AI:AI,汇总表!$B:$B,$B88,汇总表!$C:$C,$C88)</f>
        <v>0</v>
      </c>
      <c r="G88" s="117">
        <f>SUMIFS(汇总表!AK:AK,汇总表!$B:$B,$B88,汇总表!$C:$C,$C88)</f>
        <v>0</v>
      </c>
      <c r="H88" s="116"/>
    </row>
    <row r="89" s="109" customFormat="1" ht="24.95" customHeight="1" spans="1:8">
      <c r="A89" s="113">
        <f>SUBTOTAL(103,C$2:C89)-1</f>
        <v>79</v>
      </c>
      <c r="B89" s="116" t="s">
        <v>75</v>
      </c>
      <c r="C89" s="116" t="s">
        <v>80</v>
      </c>
      <c r="D89" s="116">
        <f>SUMIFS(汇总表!AH:AH,汇总表!$B:$B,$B89,汇总表!$C:$C,$C89)</f>
        <v>0</v>
      </c>
      <c r="E89" s="117">
        <f>SUMIFS(汇总表!AG:AG,汇总表!$B:$B,$B89,汇总表!$C:$C,$C89)</f>
        <v>0</v>
      </c>
      <c r="F89" s="117">
        <f>SUMIFS(汇总表!AI:AI,汇总表!$B:$B,$B89,汇总表!$C:$C,$C89)</f>
        <v>0</v>
      </c>
      <c r="G89" s="117">
        <f>SUMIFS(汇总表!AK:AK,汇总表!$B:$B,$B89,汇总表!$C:$C,$C89)</f>
        <v>0</v>
      </c>
      <c r="H89" s="116"/>
    </row>
    <row r="90" s="109" customFormat="1" ht="24.95" customHeight="1" spans="1:8">
      <c r="A90" s="113">
        <f>SUBTOTAL(103,C$2:C90)-1</f>
        <v>80</v>
      </c>
      <c r="B90" s="116" t="s">
        <v>75</v>
      </c>
      <c r="C90" s="116" t="s">
        <v>81</v>
      </c>
      <c r="D90" s="116">
        <f>SUMIFS(汇总表!AH:AH,汇总表!$B:$B,$B90,汇总表!$C:$C,$C90)</f>
        <v>0</v>
      </c>
      <c r="E90" s="117">
        <f>SUMIFS(汇总表!AG:AG,汇总表!$B:$B,$B90,汇总表!$C:$C,$C90)</f>
        <v>0</v>
      </c>
      <c r="F90" s="117">
        <f>SUMIFS(汇总表!AI:AI,汇总表!$B:$B,$B90,汇总表!$C:$C,$C90)</f>
        <v>0</v>
      </c>
      <c r="G90" s="117">
        <f>SUMIFS(汇总表!AK:AK,汇总表!$B:$B,$B90,汇总表!$C:$C,$C90)</f>
        <v>0</v>
      </c>
      <c r="H90" s="116"/>
    </row>
    <row r="91" s="109" customFormat="1" ht="24.95" customHeight="1" spans="1:8">
      <c r="A91" s="113">
        <f>SUBTOTAL(103,C$2:C91)-1</f>
        <v>81</v>
      </c>
      <c r="B91" s="116" t="s">
        <v>75</v>
      </c>
      <c r="C91" s="116" t="s">
        <v>82</v>
      </c>
      <c r="D91" s="116">
        <f>SUMIFS(汇总表!AH:AH,汇总表!$B:$B,$B91,汇总表!$C:$C,$C91)</f>
        <v>0</v>
      </c>
      <c r="E91" s="117">
        <f>SUMIFS(汇总表!AG:AG,汇总表!$B:$B,$B91,汇总表!$C:$C,$C91)</f>
        <v>0</v>
      </c>
      <c r="F91" s="117">
        <f>SUMIFS(汇总表!AI:AI,汇总表!$B:$B,$B91,汇总表!$C:$C,$C91)</f>
        <v>0</v>
      </c>
      <c r="G91" s="117">
        <f>SUMIFS(汇总表!AK:AK,汇总表!$B:$B,$B91,汇总表!$C:$C,$C91)</f>
        <v>0</v>
      </c>
      <c r="H91" s="116"/>
    </row>
    <row r="92" s="109" customFormat="1" ht="24.95" customHeight="1" spans="1:8">
      <c r="A92" s="113">
        <f>SUBTOTAL(103,C$2:C92)-1</f>
        <v>82</v>
      </c>
      <c r="B92" s="116" t="s">
        <v>75</v>
      </c>
      <c r="C92" s="116" t="s">
        <v>83</v>
      </c>
      <c r="D92" s="116">
        <f>SUMIFS(汇总表!AH:AH,汇总表!$B:$B,$B92,汇总表!$C:$C,$C92)</f>
        <v>0</v>
      </c>
      <c r="E92" s="117">
        <f>SUMIFS(汇总表!AG:AG,汇总表!$B:$B,$B92,汇总表!$C:$C,$C92)</f>
        <v>0</v>
      </c>
      <c r="F92" s="117">
        <f>SUMIFS(汇总表!AI:AI,汇总表!$B:$B,$B92,汇总表!$C:$C,$C92)</f>
        <v>0</v>
      </c>
      <c r="G92" s="117">
        <f>SUMIFS(汇总表!AK:AK,汇总表!$B:$B,$B92,汇总表!$C:$C,$C92)</f>
        <v>0</v>
      </c>
      <c r="H92" s="116"/>
    </row>
    <row r="93" s="109" customFormat="1" ht="24.95" customHeight="1" spans="1:8">
      <c r="A93" s="113">
        <f>SUBTOTAL(103,C$2:C93)-1</f>
        <v>83</v>
      </c>
      <c r="B93" s="116" t="s">
        <v>75</v>
      </c>
      <c r="C93" s="116" t="s">
        <v>84</v>
      </c>
      <c r="D93" s="116">
        <f>SUMIFS(汇总表!AH:AH,汇总表!$B:$B,$B93,汇总表!$C:$C,$C93)</f>
        <v>0</v>
      </c>
      <c r="E93" s="117">
        <f>SUMIFS(汇总表!AG:AG,汇总表!$B:$B,$B93,汇总表!$C:$C,$C93)</f>
        <v>0</v>
      </c>
      <c r="F93" s="117">
        <f>SUMIFS(汇总表!AI:AI,汇总表!$B:$B,$B93,汇总表!$C:$C,$C93)</f>
        <v>0</v>
      </c>
      <c r="G93" s="117">
        <f>SUMIFS(汇总表!AK:AK,汇总表!$B:$B,$B93,汇总表!$C:$C,$C93)</f>
        <v>0</v>
      </c>
      <c r="H93" s="116"/>
    </row>
    <row r="94" s="109" customFormat="1" ht="24.95" customHeight="1" spans="1:8">
      <c r="A94" s="113">
        <f>SUBTOTAL(103,C$2:C94)-1</f>
        <v>84</v>
      </c>
      <c r="B94" s="116" t="s">
        <v>75</v>
      </c>
      <c r="C94" s="116" t="s">
        <v>132</v>
      </c>
      <c r="D94" s="116">
        <f>SUMIFS(汇总表!AH:AH,汇总表!$B:$B,$B94,汇总表!$C:$C,$C94)</f>
        <v>0</v>
      </c>
      <c r="E94" s="117">
        <f>SUMIFS(汇总表!AG:AG,汇总表!$B:$B,$B94,汇总表!$C:$C,$C94)</f>
        <v>0</v>
      </c>
      <c r="F94" s="117">
        <f>SUMIFS(汇总表!AI:AI,汇总表!$B:$B,$B94,汇总表!$C:$C,$C94)</f>
        <v>0</v>
      </c>
      <c r="G94" s="117">
        <f>SUMIFS(汇总表!AK:AK,汇总表!$B:$B,$B94,汇总表!$C:$C,$C94)</f>
        <v>0</v>
      </c>
      <c r="H94" s="116"/>
    </row>
    <row r="95" s="109" customFormat="1" ht="24.95" customHeight="1" spans="1:8">
      <c r="A95" s="113">
        <f>SUBTOTAL(103,C$2:C95)-1</f>
        <v>85</v>
      </c>
      <c r="B95" s="116" t="s">
        <v>75</v>
      </c>
      <c r="C95" s="116" t="s">
        <v>85</v>
      </c>
      <c r="D95" s="116">
        <f>SUMIFS(汇总表!AH:AH,汇总表!$B:$B,$B95,汇总表!$C:$C,$C95)</f>
        <v>0</v>
      </c>
      <c r="E95" s="117">
        <f>SUMIFS(汇总表!AG:AG,汇总表!$B:$B,$B95,汇总表!$C:$C,$C95)</f>
        <v>0</v>
      </c>
      <c r="F95" s="117">
        <f>SUMIFS(汇总表!AI:AI,汇总表!$B:$B,$B95,汇总表!$C:$C,$C95)</f>
        <v>0</v>
      </c>
      <c r="G95" s="117">
        <f>SUMIFS(汇总表!AK:AK,汇总表!$B:$B,$B95,汇总表!$C:$C,$C95)</f>
        <v>0</v>
      </c>
      <c r="H95" s="116"/>
    </row>
    <row r="96" s="109" customFormat="1" ht="24.95" customHeight="1" spans="1:8">
      <c r="A96" s="113">
        <f>SUBTOTAL(103,C$2:C96)-1</f>
        <v>86</v>
      </c>
      <c r="B96" s="116" t="s">
        <v>75</v>
      </c>
      <c r="C96" s="116" t="s">
        <v>137</v>
      </c>
      <c r="D96" s="116">
        <f>SUMIFS(汇总表!AH:AH,汇总表!$B:$B,$B96,汇总表!$C:$C,$C96)</f>
        <v>0</v>
      </c>
      <c r="E96" s="117">
        <f>SUMIFS(汇总表!AG:AG,汇总表!$B:$B,$B96,汇总表!$C:$C,$C96)</f>
        <v>0</v>
      </c>
      <c r="F96" s="117">
        <f>SUMIFS(汇总表!AI:AI,汇总表!$B:$B,$B96,汇总表!$C:$C,$C96)</f>
        <v>0</v>
      </c>
      <c r="G96" s="117">
        <f>SUMIFS(汇总表!AK:AK,汇总表!$B:$B,$B96,汇总表!$C:$C,$C96)</f>
        <v>0</v>
      </c>
      <c r="H96" s="116"/>
    </row>
    <row r="97" s="109" customFormat="1" ht="24.95" customHeight="1" spans="1:8">
      <c r="A97" s="113">
        <f>SUBTOTAL(103,C$2:C97)-1</f>
        <v>87</v>
      </c>
      <c r="B97" s="116" t="s">
        <v>75</v>
      </c>
      <c r="C97" s="118" t="s">
        <v>133</v>
      </c>
      <c r="D97" s="116">
        <f>SUMIFS(汇总表!AH:AH,汇总表!$B:$B,$B97,汇总表!$C:$C,$C97)</f>
        <v>0</v>
      </c>
      <c r="E97" s="117">
        <f>SUMIFS(汇总表!AG:AG,汇总表!$B:$B,$B97,汇总表!$C:$C,$C97)</f>
        <v>0</v>
      </c>
      <c r="F97" s="117">
        <f>SUMIFS(汇总表!AI:AI,汇总表!$B:$B,$B97,汇总表!$C:$C,$C97)</f>
        <v>0</v>
      </c>
      <c r="G97" s="117">
        <f>SUMIFS(汇总表!AK:AK,汇总表!$B:$B,$B97,汇总表!$C:$C,$C97)</f>
        <v>0</v>
      </c>
      <c r="H97" s="116"/>
    </row>
    <row r="98" s="108" customFormat="1" ht="24.95" customHeight="1" spans="1:8">
      <c r="A98" s="113"/>
      <c r="B98" s="113" t="s">
        <v>86</v>
      </c>
      <c r="C98" s="113"/>
      <c r="D98" s="113">
        <f>SUMIF($B99:$B1094,$B98,D99:D1094)</f>
        <v>0</v>
      </c>
      <c r="E98" s="113">
        <f t="shared" ref="E98" si="22">SUMIF($B99:$B1094,$B98,E99:E1094)</f>
        <v>0</v>
      </c>
      <c r="F98" s="113">
        <f t="shared" ref="F98" si="23">SUMIF($B99:$B1094,$B98,F99:F1094)</f>
        <v>0</v>
      </c>
      <c r="G98" s="113">
        <f t="shared" ref="G98" si="24">SUMIF($B99:$B1094,$B98,G99:G1094)</f>
        <v>0</v>
      </c>
      <c r="H98" s="113"/>
    </row>
    <row r="99" s="109" customFormat="1" ht="24.95" customHeight="1" spans="1:8">
      <c r="A99" s="113">
        <f>SUBTOTAL(103,C$2:C99)-1</f>
        <v>88</v>
      </c>
      <c r="B99" s="116" t="s">
        <v>86</v>
      </c>
      <c r="C99" s="116" t="s">
        <v>19</v>
      </c>
      <c r="D99" s="116">
        <f>SUMIFS(汇总表!AH:AH,汇总表!$B:$B,$B99,汇总表!$C:$C,$C99)</f>
        <v>0</v>
      </c>
      <c r="E99" s="117">
        <f>SUMIFS(汇总表!AG:AG,汇总表!$B:$B,$B99,汇总表!$C:$C,$C99)</f>
        <v>0</v>
      </c>
      <c r="F99" s="117">
        <f>SUMIFS(汇总表!AI:AI,汇总表!$B:$B,$B99,汇总表!$C:$C,$C99)</f>
        <v>0</v>
      </c>
      <c r="G99" s="117">
        <f>SUMIFS(汇总表!AK:AK,汇总表!$B:$B,$B99,汇总表!$C:$C,$C99)</f>
        <v>0</v>
      </c>
      <c r="H99" s="116"/>
    </row>
    <row r="100" s="109" customFormat="1" ht="24.95" customHeight="1" spans="1:8">
      <c r="A100" s="113">
        <f>SUBTOTAL(103,C$2:C100)-1</f>
        <v>89</v>
      </c>
      <c r="B100" s="116" t="s">
        <v>86</v>
      </c>
      <c r="C100" s="116" t="s">
        <v>87</v>
      </c>
      <c r="D100" s="116">
        <f>SUMIFS(汇总表!AH:AH,汇总表!$B:$B,$B100,汇总表!$C:$C,$C100)</f>
        <v>0</v>
      </c>
      <c r="E100" s="117">
        <f>SUMIFS(汇总表!AG:AG,汇总表!$B:$B,$B100,汇总表!$C:$C,$C100)</f>
        <v>0</v>
      </c>
      <c r="F100" s="117">
        <f>SUMIFS(汇总表!AI:AI,汇总表!$B:$B,$B100,汇总表!$C:$C,$C100)</f>
        <v>0</v>
      </c>
      <c r="G100" s="117">
        <f>SUMIFS(汇总表!AK:AK,汇总表!$B:$B,$B100,汇总表!$C:$C,$C100)</f>
        <v>0</v>
      </c>
      <c r="H100" s="116"/>
    </row>
    <row r="101" s="109" customFormat="1" ht="24.95" customHeight="1" spans="1:8">
      <c r="A101" s="113">
        <f>SUBTOTAL(103,C$2:C101)-1</f>
        <v>90</v>
      </c>
      <c r="B101" s="116" t="s">
        <v>86</v>
      </c>
      <c r="C101" s="116" t="s">
        <v>88</v>
      </c>
      <c r="D101" s="116">
        <f>SUMIFS(汇总表!AH:AH,汇总表!$B:$B,$B101,汇总表!$C:$C,$C101)</f>
        <v>0</v>
      </c>
      <c r="E101" s="117">
        <f>SUMIFS(汇总表!AG:AG,汇总表!$B:$B,$B101,汇总表!$C:$C,$C101)</f>
        <v>0</v>
      </c>
      <c r="F101" s="117">
        <f>SUMIFS(汇总表!AI:AI,汇总表!$B:$B,$B101,汇总表!$C:$C,$C101)</f>
        <v>0</v>
      </c>
      <c r="G101" s="117">
        <f>SUMIFS(汇总表!AK:AK,汇总表!$B:$B,$B101,汇总表!$C:$C,$C101)</f>
        <v>0</v>
      </c>
      <c r="H101" s="116"/>
    </row>
    <row r="102" s="109" customFormat="1" ht="24.95" customHeight="1" spans="1:8">
      <c r="A102" s="113">
        <f>SUBTOTAL(103,C$2:C102)-1</f>
        <v>91</v>
      </c>
      <c r="B102" s="116" t="s">
        <v>86</v>
      </c>
      <c r="C102" s="116" t="s">
        <v>89</v>
      </c>
      <c r="D102" s="116">
        <f>SUMIFS(汇总表!AH:AH,汇总表!$B:$B,$B102,汇总表!$C:$C,$C102)</f>
        <v>0</v>
      </c>
      <c r="E102" s="117">
        <f>SUMIFS(汇总表!AG:AG,汇总表!$B:$B,$B102,汇总表!$C:$C,$C102)</f>
        <v>0</v>
      </c>
      <c r="F102" s="117">
        <f>SUMIFS(汇总表!AI:AI,汇总表!$B:$B,$B102,汇总表!$C:$C,$C102)</f>
        <v>0</v>
      </c>
      <c r="G102" s="117">
        <f>SUMIFS(汇总表!AK:AK,汇总表!$B:$B,$B102,汇总表!$C:$C,$C102)</f>
        <v>0</v>
      </c>
      <c r="H102" s="116"/>
    </row>
    <row r="103" s="109" customFormat="1" ht="24.95" customHeight="1" spans="1:8">
      <c r="A103" s="113">
        <f>SUBTOTAL(103,C$2:C103)-1</f>
        <v>92</v>
      </c>
      <c r="B103" s="116" t="s">
        <v>86</v>
      </c>
      <c r="C103" s="116" t="s">
        <v>90</v>
      </c>
      <c r="D103" s="116">
        <f>SUMIFS(汇总表!AH:AH,汇总表!$B:$B,$B103,汇总表!$C:$C,$C103)</f>
        <v>0</v>
      </c>
      <c r="E103" s="117">
        <f>SUMIFS(汇总表!AG:AG,汇总表!$B:$B,$B103,汇总表!$C:$C,$C103)</f>
        <v>0</v>
      </c>
      <c r="F103" s="117">
        <f>SUMIFS(汇总表!AI:AI,汇总表!$B:$B,$B103,汇总表!$C:$C,$C103)</f>
        <v>0</v>
      </c>
      <c r="G103" s="117">
        <f>SUMIFS(汇总表!AK:AK,汇总表!$B:$B,$B103,汇总表!$C:$C,$C103)</f>
        <v>0</v>
      </c>
      <c r="H103" s="116"/>
    </row>
    <row r="104" s="108" customFormat="1" ht="24.95" customHeight="1" spans="1:8">
      <c r="A104" s="113"/>
      <c r="B104" s="113" t="s">
        <v>91</v>
      </c>
      <c r="C104" s="113"/>
      <c r="D104" s="113">
        <f>SUMIF($B105:$B1100,$B104,D105:D1100)</f>
        <v>0</v>
      </c>
      <c r="E104" s="113">
        <f t="shared" ref="E104" si="25">SUMIF($B105:$B1100,$B104,E105:E1100)</f>
        <v>0</v>
      </c>
      <c r="F104" s="113">
        <f t="shared" ref="F104" si="26">SUMIF($B105:$B1100,$B104,F105:F1100)</f>
        <v>0</v>
      </c>
      <c r="G104" s="113">
        <f t="shared" ref="G104" si="27">SUMIF($B105:$B1100,$B104,G105:G1100)</f>
        <v>0</v>
      </c>
      <c r="H104" s="113"/>
    </row>
    <row r="105" s="109" customFormat="1" ht="24.95" customHeight="1" spans="1:8">
      <c r="A105" s="113">
        <f>SUBTOTAL(103,C$2:C105)-1</f>
        <v>93</v>
      </c>
      <c r="B105" s="116" t="s">
        <v>91</v>
      </c>
      <c r="C105" s="116" t="s">
        <v>92</v>
      </c>
      <c r="D105" s="116">
        <f>SUMIFS(汇总表!AH:AH,汇总表!$B:$B,$B105,汇总表!$C:$C,$C105)</f>
        <v>0</v>
      </c>
      <c r="E105" s="117">
        <f>SUMIFS(汇总表!AG:AG,汇总表!$B:$B,$B105,汇总表!$C:$C,$C105)</f>
        <v>0</v>
      </c>
      <c r="F105" s="117">
        <f>SUMIFS(汇总表!AI:AI,汇总表!$B:$B,$B105,汇总表!$C:$C,$C105)</f>
        <v>0</v>
      </c>
      <c r="G105" s="117">
        <f>SUMIFS(汇总表!AK:AK,汇总表!$B:$B,$B105,汇总表!$C:$C,$C105)</f>
        <v>0</v>
      </c>
      <c r="H105" s="116"/>
    </row>
    <row r="106" s="109" customFormat="1" ht="24.95" customHeight="1" spans="1:8">
      <c r="A106" s="113">
        <f>SUBTOTAL(103,C$2:C106)-1</f>
        <v>94</v>
      </c>
      <c r="B106" s="116" t="s">
        <v>91</v>
      </c>
      <c r="C106" s="116" t="s">
        <v>93</v>
      </c>
      <c r="D106" s="116">
        <f>SUMIFS(汇总表!AH:AH,汇总表!$B:$B,$B106,汇总表!$C:$C,$C106)</f>
        <v>0</v>
      </c>
      <c r="E106" s="117">
        <f>SUMIFS(汇总表!AG:AG,汇总表!$B:$B,$B106,汇总表!$C:$C,$C106)</f>
        <v>0</v>
      </c>
      <c r="F106" s="117">
        <f>SUMIFS(汇总表!AI:AI,汇总表!$B:$B,$B106,汇总表!$C:$C,$C106)</f>
        <v>0</v>
      </c>
      <c r="G106" s="117">
        <f>SUMIFS(汇总表!AK:AK,汇总表!$B:$B,$B106,汇总表!$C:$C,$C106)</f>
        <v>0</v>
      </c>
      <c r="H106" s="116"/>
    </row>
    <row r="107" s="109" customFormat="1" ht="24.95" customHeight="1" spans="1:8">
      <c r="A107" s="113">
        <f>SUBTOTAL(103,C$2:C107)-1</f>
        <v>95</v>
      </c>
      <c r="B107" s="116" t="s">
        <v>91</v>
      </c>
      <c r="C107" s="116" t="s">
        <v>94</v>
      </c>
      <c r="D107" s="116">
        <f>SUMIFS(汇总表!AH:AH,汇总表!$B:$B,$B107,汇总表!$C:$C,$C107)</f>
        <v>0</v>
      </c>
      <c r="E107" s="117">
        <f>SUMIFS(汇总表!AG:AG,汇总表!$B:$B,$B107,汇总表!$C:$C,$C107)</f>
        <v>0</v>
      </c>
      <c r="F107" s="117">
        <f>SUMIFS(汇总表!AI:AI,汇总表!$B:$B,$B107,汇总表!$C:$C,$C107)</f>
        <v>0</v>
      </c>
      <c r="G107" s="117">
        <f>SUMIFS(汇总表!AK:AK,汇总表!$B:$B,$B107,汇总表!$C:$C,$C107)</f>
        <v>0</v>
      </c>
      <c r="H107" s="116"/>
    </row>
    <row r="108" s="109" customFormat="1" ht="24.95" customHeight="1" spans="1:8">
      <c r="A108" s="113">
        <f>SUBTOTAL(103,C$2:C108)-1</f>
        <v>96</v>
      </c>
      <c r="B108" s="116" t="s">
        <v>91</v>
      </c>
      <c r="C108" s="116" t="s">
        <v>95</v>
      </c>
      <c r="D108" s="116">
        <f>SUMIFS(汇总表!AH:AH,汇总表!$B:$B,$B108,汇总表!$C:$C,$C108)</f>
        <v>0</v>
      </c>
      <c r="E108" s="117">
        <f>SUMIFS(汇总表!AG:AG,汇总表!$B:$B,$B108,汇总表!$C:$C,$C108)</f>
        <v>0</v>
      </c>
      <c r="F108" s="117">
        <f>SUMIFS(汇总表!AI:AI,汇总表!$B:$B,$B108,汇总表!$C:$C,$C108)</f>
        <v>0</v>
      </c>
      <c r="G108" s="117">
        <f>SUMIFS(汇总表!AK:AK,汇总表!$B:$B,$B108,汇总表!$C:$C,$C108)</f>
        <v>0</v>
      </c>
      <c r="H108" s="116"/>
    </row>
    <row r="109" s="109" customFormat="1" ht="24.95" customHeight="1" spans="1:8">
      <c r="A109" s="113">
        <f>SUBTOTAL(103,C$2:C109)-1</f>
        <v>97</v>
      </c>
      <c r="B109" s="116" t="s">
        <v>91</v>
      </c>
      <c r="C109" s="116" t="s">
        <v>96</v>
      </c>
      <c r="D109" s="116">
        <f>SUMIFS(汇总表!AH:AH,汇总表!$B:$B,$B109,汇总表!$C:$C,$C109)</f>
        <v>0</v>
      </c>
      <c r="E109" s="117">
        <f>SUMIFS(汇总表!AG:AG,汇总表!$B:$B,$B109,汇总表!$C:$C,$C109)</f>
        <v>0</v>
      </c>
      <c r="F109" s="117">
        <f>SUMIFS(汇总表!AI:AI,汇总表!$B:$B,$B109,汇总表!$C:$C,$C109)</f>
        <v>0</v>
      </c>
      <c r="G109" s="117">
        <f>SUMIFS(汇总表!AK:AK,汇总表!$B:$B,$B109,汇总表!$C:$C,$C109)</f>
        <v>0</v>
      </c>
      <c r="H109" s="116"/>
    </row>
    <row r="110" s="109" customFormat="1" ht="24.95" customHeight="1" spans="1:8">
      <c r="A110" s="113">
        <f>SUBTOTAL(103,C$2:C110)-1</f>
        <v>98</v>
      </c>
      <c r="B110" s="116" t="s">
        <v>91</v>
      </c>
      <c r="C110" s="116" t="s">
        <v>97</v>
      </c>
      <c r="D110" s="116">
        <f>SUMIFS(汇总表!AH:AH,汇总表!$B:$B,$B110,汇总表!$C:$C,$C110)</f>
        <v>0</v>
      </c>
      <c r="E110" s="117">
        <f>SUMIFS(汇总表!AG:AG,汇总表!$B:$B,$B110,汇总表!$C:$C,$C110)</f>
        <v>0</v>
      </c>
      <c r="F110" s="117">
        <f>SUMIFS(汇总表!AI:AI,汇总表!$B:$B,$B110,汇总表!$C:$C,$C110)</f>
        <v>0</v>
      </c>
      <c r="G110" s="117">
        <f>SUMIFS(汇总表!AK:AK,汇总表!$B:$B,$B110,汇总表!$C:$C,$C110)</f>
        <v>0</v>
      </c>
      <c r="H110" s="116"/>
    </row>
    <row r="111" s="109" customFormat="1" ht="24.95" customHeight="1" spans="1:8">
      <c r="A111" s="113">
        <f>SUBTOTAL(103,C$2:C111)-1</f>
        <v>99</v>
      </c>
      <c r="B111" s="116" t="s">
        <v>91</v>
      </c>
      <c r="C111" s="116" t="s">
        <v>98</v>
      </c>
      <c r="D111" s="116">
        <f>SUMIFS(汇总表!AH:AH,汇总表!$B:$B,$B111,汇总表!$C:$C,$C111)</f>
        <v>0</v>
      </c>
      <c r="E111" s="117">
        <f>SUMIFS(汇总表!AG:AG,汇总表!$B:$B,$B111,汇总表!$C:$C,$C111)</f>
        <v>0</v>
      </c>
      <c r="F111" s="117">
        <f>SUMIFS(汇总表!AI:AI,汇总表!$B:$B,$B111,汇总表!$C:$C,$C111)</f>
        <v>0</v>
      </c>
      <c r="G111" s="117">
        <f>SUMIFS(汇总表!AK:AK,汇总表!$B:$B,$B111,汇总表!$C:$C,$C111)</f>
        <v>0</v>
      </c>
      <c r="H111" s="116"/>
    </row>
    <row r="112" s="109" customFormat="1" ht="24.95" customHeight="1" spans="1:8">
      <c r="A112" s="113">
        <f>SUBTOTAL(103,C$2:C112)-1</f>
        <v>100</v>
      </c>
      <c r="B112" s="116" t="s">
        <v>91</v>
      </c>
      <c r="C112" s="116" t="s">
        <v>99</v>
      </c>
      <c r="D112" s="116">
        <f>SUMIFS(汇总表!AH:AH,汇总表!$B:$B,$B112,汇总表!$C:$C,$C112)</f>
        <v>0</v>
      </c>
      <c r="E112" s="117">
        <f>SUMIFS(汇总表!AG:AG,汇总表!$B:$B,$B112,汇总表!$C:$C,$C112)</f>
        <v>0</v>
      </c>
      <c r="F112" s="117">
        <f>SUMIFS(汇总表!AI:AI,汇总表!$B:$B,$B112,汇总表!$C:$C,$C112)</f>
        <v>0</v>
      </c>
      <c r="G112" s="117">
        <f>SUMIFS(汇总表!AK:AK,汇总表!$B:$B,$B112,汇总表!$C:$C,$C112)</f>
        <v>0</v>
      </c>
      <c r="H112" s="116"/>
    </row>
    <row r="113" s="109" customFormat="1" ht="24.95" customHeight="1" spans="1:8">
      <c r="A113" s="113">
        <f>SUBTOTAL(103,C$2:C113)-1</f>
        <v>101</v>
      </c>
      <c r="B113" s="116" t="s">
        <v>91</v>
      </c>
      <c r="C113" s="116" t="s">
        <v>100</v>
      </c>
      <c r="D113" s="116">
        <f>SUMIFS(汇总表!AH:AH,汇总表!$B:$B,$B113,汇总表!$C:$C,$C113)</f>
        <v>0</v>
      </c>
      <c r="E113" s="117">
        <f>SUMIFS(汇总表!AG:AG,汇总表!$B:$B,$B113,汇总表!$C:$C,$C113)</f>
        <v>0</v>
      </c>
      <c r="F113" s="117">
        <f>SUMIFS(汇总表!AI:AI,汇总表!$B:$B,$B113,汇总表!$C:$C,$C113)</f>
        <v>0</v>
      </c>
      <c r="G113" s="117">
        <f>SUMIFS(汇总表!AK:AK,汇总表!$B:$B,$B113,汇总表!$C:$C,$C113)</f>
        <v>0</v>
      </c>
      <c r="H113" s="116"/>
    </row>
    <row r="114" s="109" customFormat="1" ht="24.95" customHeight="1" spans="1:8">
      <c r="A114" s="113">
        <f>SUBTOTAL(103,C$2:C114)-1</f>
        <v>102</v>
      </c>
      <c r="B114" s="116" t="s">
        <v>91</v>
      </c>
      <c r="C114" s="116" t="s">
        <v>101</v>
      </c>
      <c r="D114" s="116">
        <f>SUMIFS(汇总表!AH:AH,汇总表!$B:$B,$B114,汇总表!$C:$C,$C114)</f>
        <v>0</v>
      </c>
      <c r="E114" s="117">
        <f>SUMIFS(汇总表!AG:AG,汇总表!$B:$B,$B114,汇总表!$C:$C,$C114)</f>
        <v>0</v>
      </c>
      <c r="F114" s="117">
        <f>SUMIFS(汇总表!AI:AI,汇总表!$B:$B,$B114,汇总表!$C:$C,$C114)</f>
        <v>0</v>
      </c>
      <c r="G114" s="117">
        <f>SUMIFS(汇总表!AK:AK,汇总表!$B:$B,$B114,汇总表!$C:$C,$C114)</f>
        <v>0</v>
      </c>
      <c r="H114" s="116"/>
    </row>
    <row r="115" s="109" customFormat="1" ht="24.95" customHeight="1" spans="1:8">
      <c r="A115" s="113">
        <f>SUBTOTAL(103,C$2:C115)-1</f>
        <v>103</v>
      </c>
      <c r="B115" s="116" t="s">
        <v>91</v>
      </c>
      <c r="C115" s="116" t="s">
        <v>102</v>
      </c>
      <c r="D115" s="116">
        <f>SUMIFS(汇总表!AH:AH,汇总表!$B:$B,$B115,汇总表!$C:$C,$C115)</f>
        <v>0</v>
      </c>
      <c r="E115" s="117">
        <f>SUMIFS(汇总表!AG:AG,汇总表!$B:$B,$B115,汇总表!$C:$C,$C115)</f>
        <v>0</v>
      </c>
      <c r="F115" s="117">
        <f>SUMIFS(汇总表!AI:AI,汇总表!$B:$B,$B115,汇总表!$C:$C,$C115)</f>
        <v>0</v>
      </c>
      <c r="G115" s="117">
        <f>SUMIFS(汇总表!AK:AK,汇总表!$B:$B,$B115,汇总表!$C:$C,$C115)</f>
        <v>0</v>
      </c>
      <c r="H115" s="116"/>
    </row>
    <row r="116" s="109" customFormat="1" ht="24.95" customHeight="1" spans="1:8">
      <c r="A116" s="113">
        <f>SUBTOTAL(103,C$2:C116)-1</f>
        <v>104</v>
      </c>
      <c r="B116" s="116" t="s">
        <v>91</v>
      </c>
      <c r="C116" s="118" t="s">
        <v>103</v>
      </c>
      <c r="D116" s="116">
        <f>SUMIFS(汇总表!AH:AH,汇总表!$B:$B,$B116,汇总表!$C:$C,$C116)</f>
        <v>0</v>
      </c>
      <c r="E116" s="117">
        <f>SUMIFS(汇总表!AG:AG,汇总表!$B:$B,$B116,汇总表!$C:$C,$C116)</f>
        <v>0</v>
      </c>
      <c r="F116" s="117">
        <f>SUMIFS(汇总表!AI:AI,汇总表!$B:$B,$B116,汇总表!$C:$C,$C116)</f>
        <v>0</v>
      </c>
      <c r="G116" s="117">
        <f>SUMIFS(汇总表!AK:AK,汇总表!$B:$B,$B116,汇总表!$C:$C,$C116)</f>
        <v>0</v>
      </c>
      <c r="H116" s="116"/>
    </row>
    <row r="117" s="109" customFormat="1" ht="24.95" customHeight="1" spans="1:8">
      <c r="A117" s="113">
        <f>SUBTOTAL(103,C$2:C117)-1</f>
        <v>105</v>
      </c>
      <c r="B117" s="116" t="s">
        <v>91</v>
      </c>
      <c r="C117" s="116" t="s">
        <v>104</v>
      </c>
      <c r="D117" s="116">
        <f>SUMIFS(汇总表!AH:AH,汇总表!$B:$B,$B117,汇总表!$C:$C,$C117)</f>
        <v>0</v>
      </c>
      <c r="E117" s="117">
        <f>SUMIFS(汇总表!AG:AG,汇总表!$B:$B,$B117,汇总表!$C:$C,$C117)</f>
        <v>0</v>
      </c>
      <c r="F117" s="117">
        <f>SUMIFS(汇总表!AI:AI,汇总表!$B:$B,$B117,汇总表!$C:$C,$C117)</f>
        <v>0</v>
      </c>
      <c r="G117" s="117">
        <f>SUMIFS(汇总表!AK:AK,汇总表!$B:$B,$B117,汇总表!$C:$C,$C117)</f>
        <v>0</v>
      </c>
      <c r="H117" s="116"/>
    </row>
    <row r="118" s="108" customFormat="1" ht="24.95" customHeight="1" spans="1:8">
      <c r="A118" s="113"/>
      <c r="B118" s="113" t="s">
        <v>105</v>
      </c>
      <c r="C118" s="113"/>
      <c r="D118" s="113">
        <f>SUMIF($B119:$B1114,$B118,D119:D1114)</f>
        <v>0</v>
      </c>
      <c r="E118" s="113">
        <f t="shared" ref="E118" si="28">SUMIF($B119:$B1114,$B118,E119:E1114)</f>
        <v>0</v>
      </c>
      <c r="F118" s="113">
        <f t="shared" ref="F118" si="29">SUMIF($B119:$B1114,$B118,F119:F1114)</f>
        <v>0</v>
      </c>
      <c r="G118" s="113">
        <f t="shared" ref="G118" si="30">SUMIF($B119:$B1114,$B118,G119:G1114)</f>
        <v>0</v>
      </c>
      <c r="H118" s="113"/>
    </row>
    <row r="119" s="109" customFormat="1" ht="24.95" customHeight="1" spans="1:8">
      <c r="A119" s="113">
        <f>SUBTOTAL(103,C$2:C119)-1</f>
        <v>106</v>
      </c>
      <c r="B119" s="116" t="s">
        <v>105</v>
      </c>
      <c r="C119" s="116" t="s">
        <v>106</v>
      </c>
      <c r="D119" s="116">
        <f>SUMIFS(汇总表!AH:AH,汇总表!$B:$B,$B119,汇总表!$C:$C,$C119)</f>
        <v>0</v>
      </c>
      <c r="E119" s="117">
        <f>SUMIFS(汇总表!AG:AG,汇总表!$B:$B,$B119,汇总表!$C:$C,$C119)</f>
        <v>0</v>
      </c>
      <c r="F119" s="117">
        <f>SUMIFS(汇总表!AI:AI,汇总表!$B:$B,$B119,汇总表!$C:$C,$C119)</f>
        <v>0</v>
      </c>
      <c r="G119" s="117">
        <f>SUMIFS(汇总表!AK:AK,汇总表!$B:$B,$B119,汇总表!$C:$C,$C119)</f>
        <v>0</v>
      </c>
      <c r="H119" s="116"/>
    </row>
    <row r="120" s="109" customFormat="1" ht="24.95" customHeight="1" spans="1:8">
      <c r="A120" s="113">
        <f>SUBTOTAL(103,C$2:C120)-1</f>
        <v>107</v>
      </c>
      <c r="B120" s="116" t="s">
        <v>105</v>
      </c>
      <c r="C120" s="116" t="s">
        <v>107</v>
      </c>
      <c r="D120" s="116">
        <f>SUMIFS(汇总表!AH:AH,汇总表!$B:$B,$B120,汇总表!$C:$C,$C120)</f>
        <v>0</v>
      </c>
      <c r="E120" s="117">
        <f>SUMIFS(汇总表!AG:AG,汇总表!$B:$B,$B120,汇总表!$C:$C,$C120)</f>
        <v>0</v>
      </c>
      <c r="F120" s="117">
        <f>SUMIFS(汇总表!AI:AI,汇总表!$B:$B,$B120,汇总表!$C:$C,$C120)</f>
        <v>0</v>
      </c>
      <c r="G120" s="117">
        <f>SUMIFS(汇总表!AK:AK,汇总表!$B:$B,$B120,汇总表!$C:$C,$C120)</f>
        <v>0</v>
      </c>
      <c r="H120" s="116"/>
    </row>
    <row r="121" s="109" customFormat="1" ht="24.95" customHeight="1" spans="1:8">
      <c r="A121" s="113">
        <f>SUBTOTAL(103,C$2:C121)-1</f>
        <v>108</v>
      </c>
      <c r="B121" s="116" t="s">
        <v>105</v>
      </c>
      <c r="C121" s="116" t="s">
        <v>108</v>
      </c>
      <c r="D121" s="116">
        <f>SUMIFS(汇总表!AH:AH,汇总表!$B:$B,$B121,汇总表!$C:$C,$C121)</f>
        <v>0</v>
      </c>
      <c r="E121" s="117">
        <f>SUMIFS(汇总表!AG:AG,汇总表!$B:$B,$B121,汇总表!$C:$C,$C121)</f>
        <v>0</v>
      </c>
      <c r="F121" s="117">
        <f>SUMIFS(汇总表!AI:AI,汇总表!$B:$B,$B121,汇总表!$C:$C,$C121)</f>
        <v>0</v>
      </c>
      <c r="G121" s="117">
        <f>SUMIFS(汇总表!AK:AK,汇总表!$B:$B,$B121,汇总表!$C:$C,$C121)</f>
        <v>0</v>
      </c>
      <c r="H121" s="116"/>
    </row>
    <row r="122" s="109" customFormat="1" ht="24.95" customHeight="1" spans="1:8">
      <c r="A122" s="113">
        <f>SUBTOTAL(103,C$2:C122)-1</f>
        <v>109</v>
      </c>
      <c r="B122" s="116" t="s">
        <v>105</v>
      </c>
      <c r="C122" s="116" t="s">
        <v>109</v>
      </c>
      <c r="D122" s="116">
        <f>SUMIFS(汇总表!AH:AH,汇总表!$B:$B,$B122,汇总表!$C:$C,$C122)</f>
        <v>0</v>
      </c>
      <c r="E122" s="117">
        <f>SUMIFS(汇总表!AG:AG,汇总表!$B:$B,$B122,汇总表!$C:$C,$C122)</f>
        <v>0</v>
      </c>
      <c r="F122" s="117">
        <f>SUMIFS(汇总表!AI:AI,汇总表!$B:$B,$B122,汇总表!$C:$C,$C122)</f>
        <v>0</v>
      </c>
      <c r="G122" s="117">
        <f>SUMIFS(汇总表!AK:AK,汇总表!$B:$B,$B122,汇总表!$C:$C,$C122)</f>
        <v>0</v>
      </c>
      <c r="H122" s="116"/>
    </row>
    <row r="123" s="109" customFormat="1" ht="24.95" customHeight="1" spans="1:8">
      <c r="A123" s="113">
        <f>SUBTOTAL(103,C$2:C123)-1</f>
        <v>110</v>
      </c>
      <c r="B123" s="116" t="s">
        <v>105</v>
      </c>
      <c r="C123" s="116" t="s">
        <v>110</v>
      </c>
      <c r="D123" s="116">
        <f>SUMIFS(汇总表!AH:AH,汇总表!$B:$B,$B123,汇总表!$C:$C,$C123)</f>
        <v>0</v>
      </c>
      <c r="E123" s="117">
        <f>SUMIFS(汇总表!AG:AG,汇总表!$B:$B,$B123,汇总表!$C:$C,$C123)</f>
        <v>0</v>
      </c>
      <c r="F123" s="117">
        <f>SUMIFS(汇总表!AI:AI,汇总表!$B:$B,$B123,汇总表!$C:$C,$C123)</f>
        <v>0</v>
      </c>
      <c r="G123" s="117">
        <f>SUMIFS(汇总表!AK:AK,汇总表!$B:$B,$B123,汇总表!$C:$C,$C123)</f>
        <v>0</v>
      </c>
      <c r="H123" s="116"/>
    </row>
    <row r="124" s="109" customFormat="1" ht="24.95" customHeight="1" spans="1:8">
      <c r="A124" s="113">
        <f>SUBTOTAL(103,C$2:C124)-1</f>
        <v>111</v>
      </c>
      <c r="B124" s="116" t="s">
        <v>105</v>
      </c>
      <c r="C124" s="116" t="s">
        <v>138</v>
      </c>
      <c r="D124" s="116">
        <f>SUMIFS(汇总表!AH:AH,汇总表!$B:$B,$B124,汇总表!$C:$C,$C124)</f>
        <v>0</v>
      </c>
      <c r="E124" s="117">
        <f>SUMIFS(汇总表!AG:AG,汇总表!$B:$B,$B124,汇总表!$C:$C,$C124)</f>
        <v>0</v>
      </c>
      <c r="F124" s="117">
        <f>SUMIFS(汇总表!AI:AI,汇总表!$B:$B,$B124,汇总表!$C:$C,$C124)</f>
        <v>0</v>
      </c>
      <c r="G124" s="117">
        <f>SUMIFS(汇总表!AK:AK,汇总表!$B:$B,$B124,汇总表!$C:$C,$C124)</f>
        <v>0</v>
      </c>
      <c r="H124" s="116"/>
    </row>
    <row r="125" s="109" customFormat="1" ht="24.95" customHeight="1" spans="1:8">
      <c r="A125" s="113">
        <f>SUBTOTAL(103,C$2:C125)-1</f>
        <v>112</v>
      </c>
      <c r="B125" s="116" t="s">
        <v>105</v>
      </c>
      <c r="C125" s="116" t="s">
        <v>134</v>
      </c>
      <c r="D125" s="116">
        <f>SUMIFS(汇总表!AH:AH,汇总表!$B:$B,$B125,汇总表!$C:$C,$C125)</f>
        <v>0</v>
      </c>
      <c r="E125" s="117">
        <f>SUMIFS(汇总表!AG:AG,汇总表!$B:$B,$B125,汇总表!$C:$C,$C125)</f>
        <v>0</v>
      </c>
      <c r="F125" s="117">
        <f>SUMIFS(汇总表!AI:AI,汇总表!$B:$B,$B125,汇总表!$C:$C,$C125)</f>
        <v>0</v>
      </c>
      <c r="G125" s="117">
        <f>SUMIFS(汇总表!AK:AK,汇总表!$B:$B,$B125,汇总表!$C:$C,$C125)</f>
        <v>0</v>
      </c>
      <c r="H125" s="116"/>
    </row>
    <row r="126" s="109" customFormat="1" ht="24.95" customHeight="1" spans="1:8">
      <c r="A126" s="113">
        <f>SUBTOTAL(103,C$2:C126)-1</f>
        <v>113</v>
      </c>
      <c r="B126" s="116" t="s">
        <v>105</v>
      </c>
      <c r="C126" s="116" t="s">
        <v>111</v>
      </c>
      <c r="D126" s="116">
        <f>SUMIFS(汇总表!AH:AH,汇总表!$B:$B,$B126,汇总表!$C:$C,$C126)</f>
        <v>0</v>
      </c>
      <c r="E126" s="117">
        <f>SUMIFS(汇总表!AG:AG,汇总表!$B:$B,$B126,汇总表!$C:$C,$C126)</f>
        <v>0</v>
      </c>
      <c r="F126" s="117">
        <f>SUMIFS(汇总表!AI:AI,汇总表!$B:$B,$B126,汇总表!$C:$C,$C126)</f>
        <v>0</v>
      </c>
      <c r="G126" s="117">
        <f>SUMIFS(汇总表!AK:AK,汇总表!$B:$B,$B126,汇总表!$C:$C,$C126)</f>
        <v>0</v>
      </c>
      <c r="H126" s="116"/>
    </row>
    <row r="127" s="109" customFormat="1" ht="24.95" customHeight="1" spans="1:8">
      <c r="A127" s="113">
        <f>SUBTOTAL(103,C$2:C127)-1</f>
        <v>114</v>
      </c>
      <c r="B127" s="116" t="s">
        <v>105</v>
      </c>
      <c r="C127" s="116" t="s">
        <v>112</v>
      </c>
      <c r="D127" s="116">
        <f>SUMIFS(汇总表!AH:AH,汇总表!$B:$B,$B127,汇总表!$C:$C,$C127)</f>
        <v>0</v>
      </c>
      <c r="E127" s="117">
        <f>SUMIFS(汇总表!AG:AG,汇总表!$B:$B,$B127,汇总表!$C:$C,$C127)</f>
        <v>0</v>
      </c>
      <c r="F127" s="117">
        <f>SUMIFS(汇总表!AI:AI,汇总表!$B:$B,$B127,汇总表!$C:$C,$C127)</f>
        <v>0</v>
      </c>
      <c r="G127" s="117">
        <f>SUMIFS(汇总表!AK:AK,汇总表!$B:$B,$B127,汇总表!$C:$C,$C127)</f>
        <v>0</v>
      </c>
      <c r="H127" s="116"/>
    </row>
    <row r="128" s="109" customFormat="1" ht="24.95" customHeight="1" spans="1:8">
      <c r="A128" s="113">
        <f>SUBTOTAL(103,C$2:C128)-1</f>
        <v>115</v>
      </c>
      <c r="B128" s="116" t="s">
        <v>105</v>
      </c>
      <c r="C128" s="116" t="s">
        <v>113</v>
      </c>
      <c r="D128" s="116">
        <f>SUMIFS(汇总表!AH:AH,汇总表!$B:$B,$B128,汇总表!$C:$C,$C128)</f>
        <v>0</v>
      </c>
      <c r="E128" s="117">
        <f>SUMIFS(汇总表!AG:AG,汇总表!$B:$B,$B128,汇总表!$C:$C,$C128)</f>
        <v>0</v>
      </c>
      <c r="F128" s="117">
        <f>SUMIFS(汇总表!AI:AI,汇总表!$B:$B,$B128,汇总表!$C:$C,$C128)</f>
        <v>0</v>
      </c>
      <c r="G128" s="117">
        <f>SUMIFS(汇总表!AK:AK,汇总表!$B:$B,$B128,汇总表!$C:$C,$C128)</f>
        <v>0</v>
      </c>
      <c r="H128" s="116"/>
    </row>
    <row r="129" s="109" customFormat="1" ht="24.95" customHeight="1" spans="1:8">
      <c r="A129" s="113">
        <f>SUBTOTAL(103,C$2:C129)-1</f>
        <v>116</v>
      </c>
      <c r="B129" s="116" t="s">
        <v>105</v>
      </c>
      <c r="C129" s="118" t="s">
        <v>114</v>
      </c>
      <c r="D129" s="116">
        <f>SUMIFS(汇总表!AH:AH,汇总表!$B:$B,$B129,汇总表!$C:$C,$C129)</f>
        <v>0</v>
      </c>
      <c r="E129" s="117">
        <f>SUMIFS(汇总表!AG:AG,汇总表!$B:$B,$B129,汇总表!$C:$C,$C129)</f>
        <v>0</v>
      </c>
      <c r="F129" s="117">
        <f>SUMIFS(汇总表!AI:AI,汇总表!$B:$B,$B129,汇总表!$C:$C,$C129)</f>
        <v>0</v>
      </c>
      <c r="G129" s="117">
        <f>SUMIFS(汇总表!AK:AK,汇总表!$B:$B,$B129,汇总表!$C:$C,$C129)</f>
        <v>0</v>
      </c>
      <c r="H129" s="116"/>
    </row>
    <row r="130" s="109" customFormat="1" ht="24.95" customHeight="1" spans="1:8">
      <c r="A130" s="113">
        <f>SUBTOTAL(103,C$2:C130)-1</f>
        <v>117</v>
      </c>
      <c r="B130" s="116" t="s">
        <v>105</v>
      </c>
      <c r="C130" s="116" t="s">
        <v>115</v>
      </c>
      <c r="D130" s="116">
        <f>SUMIFS(汇总表!AH:AH,汇总表!$B:$B,$B130,汇总表!$C:$C,$C130)</f>
        <v>0</v>
      </c>
      <c r="E130" s="117">
        <f>SUMIFS(汇总表!AG:AG,汇总表!$B:$B,$B130,汇总表!$C:$C,$C130)</f>
        <v>0</v>
      </c>
      <c r="F130" s="117">
        <f>SUMIFS(汇总表!AI:AI,汇总表!$B:$B,$B130,汇总表!$C:$C,$C130)</f>
        <v>0</v>
      </c>
      <c r="G130" s="117">
        <f>SUMIFS(汇总表!AK:AK,汇总表!$B:$B,$B130,汇总表!$C:$C,$C130)</f>
        <v>0</v>
      </c>
      <c r="H130" s="116"/>
    </row>
    <row r="131" s="108" customFormat="1" ht="24.95" customHeight="1" spans="1:8">
      <c r="A131" s="113"/>
      <c r="B131" s="113" t="s">
        <v>116</v>
      </c>
      <c r="C131" s="113"/>
      <c r="D131" s="113">
        <f>SUM(D3:D130)/2</f>
        <v>1258</v>
      </c>
      <c r="E131" s="113">
        <f t="shared" ref="E131:G131" si="31">SUM(E3:E130)/2</f>
        <v>186.64</v>
      </c>
      <c r="F131" s="113">
        <f t="shared" si="31"/>
        <v>119.57</v>
      </c>
      <c r="G131" s="113">
        <f t="shared" si="31"/>
        <v>67.07</v>
      </c>
      <c r="H131" s="113"/>
    </row>
  </sheetData>
  <autoFilter ref="B2:H131">
    <extLst/>
  </autoFilter>
  <mergeCells count="1">
    <mergeCell ref="A1:H1"/>
  </mergeCells>
  <printOptions horizontalCentered="1"/>
  <pageMargins left="0.511811023622047" right="0.511811023622047" top="0.590551181102362" bottom="0.94488188976378" header="0.31496062992126" footer="0.590551181102362"/>
  <pageSetup paperSize="9" scale="97" fitToHeight="0" orientation="portrait" horizontalDpi="1200" verticalDpi="12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0"/>
  <sheetViews>
    <sheetView tabSelected="1" zoomScale="70" zoomScaleNormal="70" workbookViewId="0">
      <pane xSplit="3" ySplit="5" topLeftCell="D16" activePane="bottomRight" state="frozen"/>
      <selection/>
      <selection pane="topRight"/>
      <selection pane="bottomLeft"/>
      <selection pane="bottomRight" activeCell="B20" sqref="B20:Y20"/>
    </sheetView>
  </sheetViews>
  <sheetFormatPr defaultColWidth="9.125" defaultRowHeight="14"/>
  <cols>
    <col min="1" max="1" width="5.875" style="44" customWidth="1"/>
    <col min="2" max="2" width="8.25" style="44" customWidth="1"/>
    <col min="3" max="3" width="15.375" style="44" customWidth="1"/>
    <col min="4" max="4" width="10" style="44" customWidth="1"/>
    <col min="5" max="5" width="11.75" style="46" customWidth="1"/>
    <col min="6" max="6" width="9.625" style="44" customWidth="1"/>
    <col min="7" max="7" width="11.75" style="125" customWidth="1"/>
    <col min="8" max="8" width="8.5" style="126" customWidth="1"/>
    <col min="9" max="9" width="11.75" style="125" customWidth="1"/>
    <col min="10" max="10" width="8.875" style="126" customWidth="1"/>
    <col min="11" max="11" width="11.75" style="127" customWidth="1"/>
    <col min="12" max="12" width="8.875" style="126" customWidth="1"/>
    <col min="13" max="14" width="9.25" style="126" customWidth="1"/>
    <col min="15" max="15" width="12.5" style="125" customWidth="1"/>
    <col min="16" max="16" width="8.625" style="126" customWidth="1"/>
    <col min="17" max="17" width="11.875" style="125" customWidth="1"/>
    <col min="18" max="18" width="8.25" style="126" customWidth="1"/>
    <col min="19" max="19" width="11.75" style="128" customWidth="1"/>
    <col min="20" max="20" width="8.75" style="126" customWidth="1"/>
    <col min="21" max="21" width="7.75" style="126" customWidth="1"/>
    <col min="22" max="22" width="9" style="126" customWidth="1"/>
    <col min="23" max="23" width="11.75" style="128" customWidth="1"/>
    <col min="24" max="24" width="9.125" style="126" customWidth="1"/>
    <col min="25" max="25" width="11.75" style="125" customWidth="1"/>
    <col min="26" max="26" width="9.375" style="126" customWidth="1"/>
    <col min="27" max="27" width="11.75" style="128" customWidth="1"/>
    <col min="28" max="28" width="9.625" style="126" customWidth="1"/>
    <col min="29" max="29" width="11.75" style="128" customWidth="1"/>
    <col min="30" max="30" width="9.5" style="126" customWidth="1"/>
    <col min="31" max="31" width="11.75" style="125" customWidth="1"/>
    <col min="32" max="32" width="9.375" style="126" customWidth="1"/>
    <col min="33" max="33" width="14.75" style="125" customWidth="1"/>
    <col min="34" max="34" width="10.875" style="126" customWidth="1"/>
    <col min="35" max="35" width="14.625" style="125" customWidth="1"/>
    <col min="36" max="36" width="8.75" style="126" customWidth="1"/>
    <col min="37" max="37" width="11.75" style="125" customWidth="1"/>
    <col min="38" max="16384" width="9.125" style="44"/>
  </cols>
  <sheetData>
    <row r="1" s="119" customFormat="1" ht="30.4" customHeight="1" spans="2:37">
      <c r="B1" s="129" t="s">
        <v>139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ht="32" customHeight="1" spans="4:37">
      <c r="D2" s="44" t="s">
        <v>140</v>
      </c>
      <c r="G2" s="130" t="s">
        <v>141</v>
      </c>
      <c r="H2" s="44"/>
      <c r="I2" s="130"/>
      <c r="J2" s="44" t="s">
        <v>142</v>
      </c>
      <c r="K2" s="46"/>
      <c r="L2" s="44"/>
      <c r="M2" s="44"/>
      <c r="N2" s="44"/>
      <c r="O2" s="130"/>
      <c r="P2" s="44"/>
      <c r="Q2" s="130"/>
      <c r="R2" s="44"/>
      <c r="S2" s="150"/>
      <c r="T2" s="44"/>
      <c r="U2" s="44"/>
      <c r="V2" s="44"/>
      <c r="W2" s="150"/>
      <c r="X2" s="44"/>
      <c r="Y2" s="130"/>
      <c r="Z2" s="44"/>
      <c r="AA2" s="150"/>
      <c r="AB2" s="44"/>
      <c r="AC2" s="150"/>
      <c r="AD2" s="44"/>
      <c r="AE2" s="130"/>
      <c r="AF2" s="44"/>
      <c r="AG2" s="130"/>
      <c r="AH2" s="44"/>
      <c r="AI2" s="130"/>
      <c r="AJ2" s="44"/>
      <c r="AK2" s="130"/>
    </row>
    <row r="3" s="120" customFormat="1" ht="32.65" customHeight="1" spans="2:37">
      <c r="B3" s="131" t="s">
        <v>2</v>
      </c>
      <c r="C3" s="131" t="s">
        <v>3</v>
      </c>
      <c r="D3" s="132" t="s">
        <v>143</v>
      </c>
      <c r="E3" s="133"/>
      <c r="F3" s="133"/>
      <c r="G3" s="133"/>
      <c r="H3" s="133"/>
      <c r="I3" s="146"/>
      <c r="J3" s="147" t="s">
        <v>144</v>
      </c>
      <c r="K3" s="147"/>
      <c r="L3" s="147"/>
      <c r="M3" s="147"/>
      <c r="N3" s="147"/>
      <c r="O3" s="147"/>
      <c r="P3" s="147"/>
      <c r="Q3" s="147"/>
      <c r="R3" s="147" t="s">
        <v>145</v>
      </c>
      <c r="S3" s="147"/>
      <c r="T3" s="147"/>
      <c r="U3" s="147"/>
      <c r="V3" s="147"/>
      <c r="W3" s="147"/>
      <c r="X3" s="147"/>
      <c r="Y3" s="147"/>
      <c r="Z3" s="132" t="s">
        <v>146</v>
      </c>
      <c r="AA3" s="133"/>
      <c r="AB3" s="133"/>
      <c r="AC3" s="133"/>
      <c r="AD3" s="133"/>
      <c r="AE3" s="146"/>
      <c r="AF3" s="132" t="s">
        <v>147</v>
      </c>
      <c r="AG3" s="133"/>
      <c r="AH3" s="133"/>
      <c r="AI3" s="133"/>
      <c r="AJ3" s="133"/>
      <c r="AK3" s="146"/>
    </row>
    <row r="4" s="121" customFormat="1" ht="37.15" customHeight="1" spans="2:37">
      <c r="B4" s="134"/>
      <c r="C4" s="134"/>
      <c r="D4" s="131" t="s">
        <v>148</v>
      </c>
      <c r="E4" s="135" t="s">
        <v>149</v>
      </c>
      <c r="F4" s="131" t="s">
        <v>150</v>
      </c>
      <c r="G4" s="136" t="s">
        <v>151</v>
      </c>
      <c r="H4" s="131" t="s">
        <v>152</v>
      </c>
      <c r="I4" s="136" t="s">
        <v>7</v>
      </c>
      <c r="J4" s="131" t="s">
        <v>148</v>
      </c>
      <c r="K4" s="135" t="s">
        <v>149</v>
      </c>
      <c r="L4" s="148" t="s">
        <v>150</v>
      </c>
      <c r="M4" s="148"/>
      <c r="N4" s="148"/>
      <c r="O4" s="136" t="s">
        <v>151</v>
      </c>
      <c r="P4" s="131" t="s">
        <v>152</v>
      </c>
      <c r="Q4" s="136" t="s">
        <v>7</v>
      </c>
      <c r="R4" s="131" t="s">
        <v>148</v>
      </c>
      <c r="S4" s="151" t="s">
        <v>149</v>
      </c>
      <c r="T4" s="148" t="s">
        <v>150</v>
      </c>
      <c r="U4" s="148"/>
      <c r="V4" s="148"/>
      <c r="W4" s="151" t="s">
        <v>151</v>
      </c>
      <c r="X4" s="131" t="s">
        <v>152</v>
      </c>
      <c r="Y4" s="136" t="s">
        <v>7</v>
      </c>
      <c r="Z4" s="131" t="s">
        <v>148</v>
      </c>
      <c r="AA4" s="151" t="s">
        <v>149</v>
      </c>
      <c r="AB4" s="131" t="s">
        <v>150</v>
      </c>
      <c r="AC4" s="151" t="s">
        <v>151</v>
      </c>
      <c r="AD4" s="131" t="s">
        <v>152</v>
      </c>
      <c r="AE4" s="136" t="s">
        <v>7</v>
      </c>
      <c r="AF4" s="131" t="s">
        <v>148</v>
      </c>
      <c r="AG4" s="136" t="s">
        <v>149</v>
      </c>
      <c r="AH4" s="131" t="s">
        <v>150</v>
      </c>
      <c r="AI4" s="136" t="s">
        <v>151</v>
      </c>
      <c r="AJ4" s="131" t="s">
        <v>152</v>
      </c>
      <c r="AK4" s="136" t="s">
        <v>7</v>
      </c>
    </row>
    <row r="5" s="121" customFormat="1" ht="37.15" customHeight="1" spans="1:37">
      <c r="A5" s="121" t="s">
        <v>1</v>
      </c>
      <c r="B5" s="137"/>
      <c r="C5" s="137"/>
      <c r="D5" s="137"/>
      <c r="E5" s="138"/>
      <c r="F5" s="137"/>
      <c r="G5" s="139"/>
      <c r="H5" s="137"/>
      <c r="I5" s="139"/>
      <c r="J5" s="137"/>
      <c r="K5" s="138"/>
      <c r="L5" s="148" t="s">
        <v>153</v>
      </c>
      <c r="M5" s="148" t="s">
        <v>154</v>
      </c>
      <c r="N5" s="148" t="s">
        <v>155</v>
      </c>
      <c r="O5" s="139"/>
      <c r="P5" s="137"/>
      <c r="Q5" s="139"/>
      <c r="R5" s="137"/>
      <c r="S5" s="152"/>
      <c r="T5" s="148" t="s">
        <v>153</v>
      </c>
      <c r="U5" s="148" t="s">
        <v>154</v>
      </c>
      <c r="V5" s="148" t="s">
        <v>155</v>
      </c>
      <c r="W5" s="152"/>
      <c r="X5" s="137"/>
      <c r="Y5" s="139"/>
      <c r="Z5" s="137"/>
      <c r="AA5" s="152"/>
      <c r="AB5" s="137"/>
      <c r="AC5" s="152"/>
      <c r="AD5" s="137"/>
      <c r="AE5" s="139"/>
      <c r="AF5" s="137"/>
      <c r="AG5" s="139"/>
      <c r="AH5" s="137"/>
      <c r="AI5" s="139"/>
      <c r="AJ5" s="137"/>
      <c r="AK5" s="139"/>
    </row>
    <row r="6" s="121" customFormat="1" ht="37.15" customHeight="1" spans="1:37">
      <c r="A6" s="121">
        <f>SUBTOTAL(103,B$5:B6)</f>
        <v>1</v>
      </c>
      <c r="B6" s="137" t="s">
        <v>25</v>
      </c>
      <c r="C6" s="137" t="s">
        <v>156</v>
      </c>
      <c r="D6" s="140">
        <f>SUM(D7:D16)</f>
        <v>90</v>
      </c>
      <c r="E6" s="140">
        <f t="shared" ref="E6:AK6" si="0">SUM(E7:E16)</f>
        <v>8.55</v>
      </c>
      <c r="F6" s="140">
        <f t="shared" si="0"/>
        <v>90</v>
      </c>
      <c r="G6" s="140">
        <f t="shared" si="0"/>
        <v>8.55</v>
      </c>
      <c r="H6" s="140">
        <f t="shared" si="0"/>
        <v>0</v>
      </c>
      <c r="I6" s="140">
        <f t="shared" si="0"/>
        <v>0</v>
      </c>
      <c r="J6" s="140">
        <f t="shared" si="0"/>
        <v>974</v>
      </c>
      <c r="K6" s="140">
        <f t="shared" si="0"/>
        <v>92.55</v>
      </c>
      <c r="L6" s="140">
        <f t="shared" si="0"/>
        <v>470</v>
      </c>
      <c r="M6" s="140">
        <f t="shared" si="0"/>
        <v>107</v>
      </c>
      <c r="N6" s="140">
        <f t="shared" si="0"/>
        <v>577</v>
      </c>
      <c r="O6" s="140">
        <f t="shared" si="0"/>
        <v>54.84</v>
      </c>
      <c r="P6" s="140">
        <f t="shared" si="0"/>
        <v>397</v>
      </c>
      <c r="Q6" s="140">
        <f t="shared" si="0"/>
        <v>37.71</v>
      </c>
      <c r="R6" s="140">
        <f t="shared" si="0"/>
        <v>465</v>
      </c>
      <c r="S6" s="140">
        <f t="shared" si="0"/>
        <v>44.2</v>
      </c>
      <c r="T6" s="140">
        <f t="shared" si="0"/>
        <v>385</v>
      </c>
      <c r="U6" s="140">
        <f t="shared" si="0"/>
        <v>109</v>
      </c>
      <c r="V6" s="140">
        <f t="shared" si="0"/>
        <v>494</v>
      </c>
      <c r="W6" s="140">
        <f t="shared" si="0"/>
        <v>46.95</v>
      </c>
      <c r="X6" s="140">
        <f t="shared" si="0"/>
        <v>-29</v>
      </c>
      <c r="Y6" s="140">
        <f t="shared" si="0"/>
        <v>-2.75</v>
      </c>
      <c r="Z6" s="140">
        <f t="shared" si="0"/>
        <v>435</v>
      </c>
      <c r="AA6" s="140">
        <f t="shared" si="0"/>
        <v>41.34</v>
      </c>
      <c r="AB6" s="140">
        <f t="shared" si="0"/>
        <v>97</v>
      </c>
      <c r="AC6" s="140">
        <f t="shared" si="0"/>
        <v>9.23</v>
      </c>
      <c r="AD6" s="140">
        <f t="shared" si="0"/>
        <v>338</v>
      </c>
      <c r="AE6" s="140">
        <f t="shared" si="0"/>
        <v>32.11</v>
      </c>
      <c r="AF6" s="140">
        <f t="shared" si="0"/>
        <v>1964</v>
      </c>
      <c r="AG6" s="140">
        <f t="shared" si="0"/>
        <v>186.64</v>
      </c>
      <c r="AH6" s="140">
        <f t="shared" si="0"/>
        <v>1258</v>
      </c>
      <c r="AI6" s="140">
        <f t="shared" si="0"/>
        <v>119.57</v>
      </c>
      <c r="AJ6" s="140">
        <f t="shared" si="0"/>
        <v>706</v>
      </c>
      <c r="AK6" s="140">
        <f t="shared" si="0"/>
        <v>67.07</v>
      </c>
    </row>
    <row r="7" s="122" customFormat="1" ht="37.15" customHeight="1" spans="1:37">
      <c r="A7" s="122">
        <f>SUBTOTAL(103,B$5:B7)</f>
        <v>2</v>
      </c>
      <c r="B7" s="141" t="s">
        <v>25</v>
      </c>
      <c r="C7" s="141" t="s">
        <v>26</v>
      </c>
      <c r="D7" s="142">
        <f>SUMIFS(预算!D:D,预算!B:B,B7,预算!C:C,C7,预算!F:F,2018)</f>
        <v>0</v>
      </c>
      <c r="E7" s="143">
        <f>SUMIFS(预算!E:E,预算!B:B,B7,预算!C:C,C7,预算!F:F,2018)</f>
        <v>0</v>
      </c>
      <c r="F7" s="144">
        <f>SUMIFS(招生、使用金额!D:D,招生、使用金额!B:B,B7,招生、使用金额!C:C,C7,招生、使用金额!G:G,"秋",招生、使用金额!F:F,2018)</f>
        <v>0</v>
      </c>
      <c r="G7" s="145">
        <f>SUMIFS(招生、使用金额!E:E,招生、使用金额!B:B,B7,招生、使用金额!C:C,C7,招生、使用金额!G:G,"秋",招生、使用金额!F:F,2018)</f>
        <v>0</v>
      </c>
      <c r="H7" s="144">
        <f t="shared" ref="H6:H16" si="1">D7-F7</f>
        <v>0</v>
      </c>
      <c r="I7" s="145">
        <f t="shared" ref="I6:I16" si="2">E7-G7</f>
        <v>0</v>
      </c>
      <c r="J7" s="144">
        <f>SUMIFS(预算!D:D,预算!B:B,B7,预算!C:C,C7,预算!F:F,2019)</f>
        <v>78</v>
      </c>
      <c r="K7" s="149">
        <f>SUMIFS(预算!E:E,预算!B:B,B7,预算!C:C,C7,预算!F:F,2019)</f>
        <v>7.41</v>
      </c>
      <c r="L7" s="144">
        <f>SUMIFS(招生、使用金额!$D:$D,招生、使用金额!$B:$B,$B7,招生、使用金额!$C:$C,$C7,招生、使用金额!$G:$G,"春",招生、使用金额!$F:$F,2019)</f>
        <v>37</v>
      </c>
      <c r="M7" s="144">
        <f>SUMIFS(招生、使用金额!$D:$D,招生、使用金额!$B:$B,$B7,招生、使用金额!$C:$C,$C7,招生、使用金额!$G:$G,"秋",招生、使用金额!$F:$F,2019)</f>
        <v>14</v>
      </c>
      <c r="N7" s="144">
        <f>SUMIFS(招生、使用金额!$D:$D,招生、使用金额!$B:$B,$B7,招生、使用金额!$C:$C,$C7,招生、使用金额!$F:$F,2019)</f>
        <v>51</v>
      </c>
      <c r="O7" s="145">
        <f>SUMIFS(招生、使用金额!$E:$E,招生、使用金额!$B:$B,$B7,招生、使用金额!$C:$C,$C7,招生、使用金额!$F:$F,2019)</f>
        <v>4.85</v>
      </c>
      <c r="P7" s="144">
        <f t="shared" ref="P6:P16" si="3">J7-N7</f>
        <v>27</v>
      </c>
      <c r="Q7" s="145">
        <f t="shared" ref="Q6:Q16" si="4">K7-O7</f>
        <v>2.56</v>
      </c>
      <c r="R7" s="144">
        <f>SUMIFS(预算!D:D,预算!B:B,B7,预算!C:C,C7,预算!F:F,2020)</f>
        <v>45</v>
      </c>
      <c r="S7" s="153">
        <f>SUMIFS(预算!E:E,预算!B:B,B7,预算!C:C,C7,预算!F:F,2020)</f>
        <v>4.28</v>
      </c>
      <c r="T7" s="144">
        <f>SUMIFS(招生、使用金额!$D:$D,招生、使用金额!$B:$B,$B7,招生、使用金额!$C:$C,$C7,招生、使用金额!$G:$G,"春",招生、使用金额!$F:$F,2020)</f>
        <v>50</v>
      </c>
      <c r="U7" s="144">
        <f>SUMIFS(招生、使用金额!$D:$D,招生、使用金额!$B:$B,$B7,招生、使用金额!$C:$C,$C7,招生、使用金额!$G:$G,"秋",招生、使用金额!$F:$F,2020)</f>
        <v>0</v>
      </c>
      <c r="V7" s="144">
        <f>SUMIFS(招生、使用金额!$D:$D,招生、使用金额!$B:$B,$B7,招生、使用金额!$C:$C,$C7,招生、使用金额!$F:$F,2020)</f>
        <v>50</v>
      </c>
      <c r="W7" s="153">
        <f>SUMIFS(招生、使用金额!$E:$E,招生、使用金额!$B:$B,$B7,招生、使用金额!$C:$C,$C7,招生、使用金额!$F:$F,2020)</f>
        <v>4.75</v>
      </c>
      <c r="X7" s="144">
        <f t="shared" ref="X6:X16" si="5">R7-V7</f>
        <v>-5</v>
      </c>
      <c r="Y7" s="145">
        <f t="shared" ref="Y6:Y16" si="6">S7-W7</f>
        <v>-0.47</v>
      </c>
      <c r="Z7" s="142">
        <f>SUMIFS(预算!D:D,预算!B:B,B7,预算!C:C,C7,预算!F:F,2021)</f>
        <v>30</v>
      </c>
      <c r="AA7" s="154">
        <f>SUMIFS(预算!E:E,预算!B:B,B7,预算!C:C,C7,预算!F:F,2021)</f>
        <v>2.85</v>
      </c>
      <c r="AB7" s="144">
        <f>SUMIFS(招生、使用金额!$D:$D,招生、使用金额!$B:$B,$B7,招生、使用金额!$C:$C,$C7,招生、使用金额!$F:$F,2021)</f>
        <v>21</v>
      </c>
      <c r="AC7" s="153">
        <f>SUMIFS(招生、使用金额!$E:$E,招生、使用金额!$B:$B,$B7,招生、使用金额!$C:$C,$C7,招生、使用金额!$F:$F,2021)</f>
        <v>2</v>
      </c>
      <c r="AD7" s="144">
        <f t="shared" ref="AD7:AD16" si="7">Z7-AB7</f>
        <v>9</v>
      </c>
      <c r="AE7" s="145">
        <f t="shared" ref="AE7:AE16" si="8">AA7-AC7</f>
        <v>0.85</v>
      </c>
      <c r="AF7" s="142">
        <f t="shared" ref="AF7:AF16" si="9">SUM(D7,J7,R7,Z7)</f>
        <v>153</v>
      </c>
      <c r="AG7" s="155">
        <f t="shared" ref="AG7:AG16" si="10">SUM(E7,K7,S7,AA7)</f>
        <v>14.54</v>
      </c>
      <c r="AH7" s="144">
        <f>SUMIFS(招生、使用金额!$D:$D,招生、使用金额!$B:$B,$B7,招生、使用金额!$C:$C,$C7)</f>
        <v>122</v>
      </c>
      <c r="AI7" s="145">
        <f>SUMIFS(招生、使用金额!$E:$E,招生、使用金额!$B:$B,$B7,招生、使用金额!$C:$C,$C7)</f>
        <v>11.6</v>
      </c>
      <c r="AJ7" s="144">
        <f t="shared" ref="AJ6:AJ16" si="11">AF7-AH7</f>
        <v>31</v>
      </c>
      <c r="AK7" s="145">
        <f t="shared" ref="AK6:AK16" si="12">AG7-AI7</f>
        <v>2.94</v>
      </c>
    </row>
    <row r="8" s="122" customFormat="1" ht="37.15" customHeight="1" spans="1:37">
      <c r="A8" s="122">
        <f>SUBTOTAL(103,B$5:B8)</f>
        <v>3</v>
      </c>
      <c r="B8" s="141" t="s">
        <v>25</v>
      </c>
      <c r="C8" s="141" t="s">
        <v>28</v>
      </c>
      <c r="D8" s="142">
        <f>SUMIFS(预算!D:D,预算!B:B,B8,预算!C:C,C8,预算!F:F,2018)</f>
        <v>0</v>
      </c>
      <c r="E8" s="143">
        <f>SUMIFS(预算!E:E,预算!B:B,B8,预算!C:C,C8,预算!F:F,2018)</f>
        <v>0</v>
      </c>
      <c r="F8" s="144">
        <f>SUMIFS(招生、使用金额!D:D,招生、使用金额!B:B,B8,招生、使用金额!C:C,C8,招生、使用金额!G:G,"秋",招生、使用金额!F:F,2018)</f>
        <v>0</v>
      </c>
      <c r="G8" s="145">
        <f>SUMIFS(招生、使用金额!E:E,招生、使用金额!B:B,B8,招生、使用金额!C:C,C8,招生、使用金额!G:G,"秋",招生、使用金额!F:F,2018)</f>
        <v>0</v>
      </c>
      <c r="H8" s="144">
        <f t="shared" si="1"/>
        <v>0</v>
      </c>
      <c r="I8" s="145">
        <f t="shared" si="2"/>
        <v>0</v>
      </c>
      <c r="J8" s="144">
        <f>SUMIFS(预算!D:D,预算!B:B,B8,预算!C:C,C8,预算!F:F,2019)</f>
        <v>172</v>
      </c>
      <c r="K8" s="149">
        <f>SUMIFS(预算!E:E,预算!B:B,B8,预算!C:C,C8,预算!F:F,2019)</f>
        <v>16.34</v>
      </c>
      <c r="L8" s="144">
        <f>SUMIFS(招生、使用金额!$D:$D,招生、使用金额!$B:$B,$B8,招生、使用金额!$C:$C,$C8,招生、使用金额!$G:$G,"春",招生、使用金额!$F:$F,2019)</f>
        <v>100</v>
      </c>
      <c r="M8" s="144">
        <f>SUMIFS(招生、使用金额!$D:$D,招生、使用金额!$B:$B,$B8,招生、使用金额!$C:$C,$C8,招生、使用金额!$G:$G,"秋",招生、使用金额!$F:$F,2019)</f>
        <v>24</v>
      </c>
      <c r="N8" s="144">
        <f>SUMIFS(招生、使用金额!$D:$D,招生、使用金额!$B:$B,$B8,招生、使用金额!$C:$C,$C8,招生、使用金额!$F:$F,2019)</f>
        <v>124</v>
      </c>
      <c r="O8" s="145">
        <f>SUMIFS(招生、使用金额!$E:$E,招生、使用金额!$B:$B,$B8,招生、使用金额!$C:$C,$C8,招生、使用金额!$F:$F,2019)</f>
        <v>11.78</v>
      </c>
      <c r="P8" s="144">
        <f t="shared" si="3"/>
        <v>48</v>
      </c>
      <c r="Q8" s="145">
        <f t="shared" si="4"/>
        <v>4.56</v>
      </c>
      <c r="R8" s="144">
        <f>SUMIFS(预算!D:D,预算!B:B,B8,预算!C:C,C8,预算!F:F,2020)</f>
        <v>45</v>
      </c>
      <c r="S8" s="153">
        <f>SUMIFS(预算!E:E,预算!B:B,B8,预算!C:C,C8,预算!F:F,2020)</f>
        <v>4.28</v>
      </c>
      <c r="T8" s="144">
        <f>SUMIFS(招生、使用金额!$D:$D,招生、使用金额!$B:$B,$B8,招生、使用金额!$C:$C,$C8,招生、使用金额!$G:$G,"春",招生、使用金额!$F:$F,2020)</f>
        <v>65</v>
      </c>
      <c r="U8" s="144">
        <f>SUMIFS(招生、使用金额!$D:$D,招生、使用金额!$B:$B,$B8,招生、使用金额!$C:$C,$C8,招生、使用金额!$G:$G,"秋",招生、使用金额!$F:$F,2020)</f>
        <v>28</v>
      </c>
      <c r="V8" s="144">
        <f>SUMIFS(招生、使用金额!$D:$D,招生、使用金额!$B:$B,$B8,招生、使用金额!$C:$C,$C8,招生、使用金额!$F:$F,2020)</f>
        <v>93</v>
      </c>
      <c r="W8" s="153">
        <f>SUMIFS(招生、使用金额!$E:$E,招生、使用金额!$B:$B,$B8,招生、使用金额!$C:$C,$C8,招生、使用金额!$F:$F,2020)</f>
        <v>8.84</v>
      </c>
      <c r="X8" s="144">
        <f t="shared" si="5"/>
        <v>-48</v>
      </c>
      <c r="Y8" s="145">
        <f t="shared" si="6"/>
        <v>-4.56</v>
      </c>
      <c r="Z8" s="142">
        <f>SUMIFS(预算!D:D,预算!B:B,B8,预算!C:C,C8,预算!F:F,2021)</f>
        <v>50</v>
      </c>
      <c r="AA8" s="154">
        <f>SUMIFS(预算!E:E,预算!B:B,B8,预算!C:C,C8,预算!F:F,2021)</f>
        <v>4.75</v>
      </c>
      <c r="AB8" s="144">
        <f>SUMIFS(招生、使用金额!$D:$D,招生、使用金额!$B:$B,$B8,招生、使用金额!$C:$C,$C8,招生、使用金额!$F:$F,2021)</f>
        <v>0</v>
      </c>
      <c r="AC8" s="153">
        <f>SUMIFS(招生、使用金额!$E:$E,招生、使用金额!$B:$B,$B8,招生、使用金额!$C:$C,$C8,招生、使用金额!$F:$F,2021)</f>
        <v>0</v>
      </c>
      <c r="AD8" s="144">
        <f t="shared" si="7"/>
        <v>50</v>
      </c>
      <c r="AE8" s="145">
        <f t="shared" si="8"/>
        <v>4.75</v>
      </c>
      <c r="AF8" s="142">
        <f t="shared" si="9"/>
        <v>267</v>
      </c>
      <c r="AG8" s="155">
        <f t="shared" si="10"/>
        <v>25.37</v>
      </c>
      <c r="AH8" s="144">
        <f>SUMIFS(招生、使用金额!$D:$D,招生、使用金额!$B:$B,$B8,招生、使用金额!$C:$C,$C8)</f>
        <v>217</v>
      </c>
      <c r="AI8" s="145">
        <f>SUMIFS(招生、使用金额!$E:$E,招生、使用金额!$B:$B,$B8,招生、使用金额!$C:$C,$C8)</f>
        <v>20.62</v>
      </c>
      <c r="AJ8" s="144">
        <f t="shared" si="11"/>
        <v>50</v>
      </c>
      <c r="AK8" s="145">
        <f t="shared" si="12"/>
        <v>4.75</v>
      </c>
    </row>
    <row r="9" s="122" customFormat="1" ht="37.15" customHeight="1" spans="1:37">
      <c r="A9" s="122">
        <f>SUBTOTAL(103,B$5:B9)</f>
        <v>4</v>
      </c>
      <c r="B9" s="141" t="s">
        <v>25</v>
      </c>
      <c r="C9" s="141" t="s">
        <v>29</v>
      </c>
      <c r="D9" s="142">
        <f>SUMIFS(预算!D:D,预算!B:B,B9,预算!C:C,C9,预算!F:F,2018)</f>
        <v>90</v>
      </c>
      <c r="E9" s="143">
        <f>SUMIFS(预算!E:E,预算!B:B,B9,预算!C:C,C9,预算!F:F,2018)</f>
        <v>8.55</v>
      </c>
      <c r="F9" s="144">
        <f>SUMIFS(招生、使用金额!D:D,招生、使用金额!B:B,B9,招生、使用金额!C:C,C9,招生、使用金额!G:G,"秋",招生、使用金额!F:F,2018)</f>
        <v>90</v>
      </c>
      <c r="G9" s="145">
        <f>SUMIFS(招生、使用金额!E:E,招生、使用金额!B:B,B9,招生、使用金额!C:C,C9,招生、使用金额!G:G,"秋",招生、使用金额!F:F,2018)</f>
        <v>8.55</v>
      </c>
      <c r="H9" s="144">
        <f t="shared" si="1"/>
        <v>0</v>
      </c>
      <c r="I9" s="145">
        <f t="shared" si="2"/>
        <v>0</v>
      </c>
      <c r="J9" s="144">
        <f>SUMIFS(预算!D:D,预算!B:B,B9,预算!C:C,C9,预算!F:F,2019)</f>
        <v>95</v>
      </c>
      <c r="K9" s="149">
        <f>SUMIFS(预算!E:E,预算!B:B,B9,预算!C:C,C9,预算!F:F,2019)</f>
        <v>9.03</v>
      </c>
      <c r="L9" s="144">
        <f>SUMIFS(招生、使用金额!$D:$D,招生、使用金额!$B:$B,$B9,招生、使用金额!$C:$C,$C9,招生、使用金额!$G:$G,"春",招生、使用金额!$F:$F,2019)</f>
        <v>18</v>
      </c>
      <c r="M9" s="144">
        <f>SUMIFS(招生、使用金额!$D:$D,招生、使用金额!$B:$B,$B9,招生、使用金额!$C:$C,$C9,招生、使用金额!$G:$G,"秋",招生、使用金额!$F:$F,2019)</f>
        <v>4</v>
      </c>
      <c r="N9" s="144">
        <f>SUMIFS(招生、使用金额!$D:$D,招生、使用金额!$B:$B,$B9,招生、使用金额!$C:$C,$C9,招生、使用金额!$F:$F,2019)</f>
        <v>22</v>
      </c>
      <c r="O9" s="145">
        <f>SUMIFS(招生、使用金额!$E:$E,招生、使用金额!$B:$B,$B9,招生、使用金额!$C:$C,$C9,招生、使用金额!$F:$F,2019)</f>
        <v>2.09</v>
      </c>
      <c r="P9" s="144">
        <f t="shared" si="3"/>
        <v>73</v>
      </c>
      <c r="Q9" s="145">
        <f t="shared" si="4"/>
        <v>6.94</v>
      </c>
      <c r="R9" s="144">
        <f>SUMIFS(预算!D:D,预算!B:B,B9,预算!C:C,C9,预算!F:F,2020)</f>
        <v>5</v>
      </c>
      <c r="S9" s="153">
        <f>SUMIFS(预算!E:E,预算!B:B,B9,预算!C:C,C9,预算!F:F,2020)</f>
        <v>0.48</v>
      </c>
      <c r="T9" s="144">
        <f>SUMIFS(招生、使用金额!$D:$D,招生、使用金额!$B:$B,$B9,招生、使用金额!$C:$C,$C9,招生、使用金额!$G:$G,"春",招生、使用金额!$F:$F,2020)</f>
        <v>26</v>
      </c>
      <c r="U9" s="144">
        <f>SUMIFS(招生、使用金额!$D:$D,招生、使用金额!$B:$B,$B9,招生、使用金额!$C:$C,$C9,招生、使用金额!$G:$G,"秋",招生、使用金额!$F:$F,2020)</f>
        <v>4</v>
      </c>
      <c r="V9" s="144">
        <f>SUMIFS(招生、使用金额!$D:$D,招生、使用金额!$B:$B,$B9,招生、使用金额!$C:$C,$C9,招生、使用金额!$F:$F,2020)</f>
        <v>30</v>
      </c>
      <c r="W9" s="153">
        <f>SUMIFS(招生、使用金额!$E:$E,招生、使用金额!$B:$B,$B9,招生、使用金额!$C:$C,$C9,招生、使用金额!$F:$F,2020)</f>
        <v>2.85</v>
      </c>
      <c r="X9" s="144">
        <f t="shared" si="5"/>
        <v>-25</v>
      </c>
      <c r="Y9" s="145">
        <f t="shared" si="6"/>
        <v>-2.37</v>
      </c>
      <c r="Z9" s="142">
        <f>SUMIFS(预算!D:D,预算!B:B,B9,预算!C:C,C9,预算!F:F,2021)</f>
        <v>30</v>
      </c>
      <c r="AA9" s="154">
        <f>SUMIFS(预算!E:E,预算!B:B,B9,预算!C:C,C9,预算!F:F,2021)</f>
        <v>2.85</v>
      </c>
      <c r="AB9" s="144">
        <f>SUMIFS(招生、使用金额!$D:$D,招生、使用金额!$B:$B,$B9,招生、使用金额!$C:$C,$C9,招生、使用金额!$F:$F,2021)</f>
        <v>25</v>
      </c>
      <c r="AC9" s="153">
        <f>SUMIFS(招生、使用金额!$E:$E,招生、使用金额!$B:$B,$B9,招生、使用金额!$C:$C,$C9,招生、使用金额!$F:$F,2021)</f>
        <v>2.38</v>
      </c>
      <c r="AD9" s="144">
        <f t="shared" si="7"/>
        <v>5</v>
      </c>
      <c r="AE9" s="145">
        <f t="shared" si="8"/>
        <v>0.47</v>
      </c>
      <c r="AF9" s="142">
        <f t="shared" si="9"/>
        <v>220</v>
      </c>
      <c r="AG9" s="155">
        <f t="shared" si="10"/>
        <v>20.91</v>
      </c>
      <c r="AH9" s="144">
        <f>SUMIFS(招生、使用金额!$D:$D,招生、使用金额!$B:$B,$B9,招生、使用金额!$C:$C,$C9)</f>
        <v>167</v>
      </c>
      <c r="AI9" s="145">
        <f>SUMIFS(招生、使用金额!$E:$E,招生、使用金额!$B:$B,$B9,招生、使用金额!$C:$C,$C9)</f>
        <v>15.87</v>
      </c>
      <c r="AJ9" s="144">
        <f t="shared" si="11"/>
        <v>53</v>
      </c>
      <c r="AK9" s="145">
        <f t="shared" si="12"/>
        <v>5.04</v>
      </c>
    </row>
    <row r="10" s="122" customFormat="1" ht="37.15" customHeight="1" spans="1:37">
      <c r="A10" s="122">
        <f>SUBTOTAL(103,B$5:B10)</f>
        <v>5</v>
      </c>
      <c r="B10" s="141" t="s">
        <v>25</v>
      </c>
      <c r="C10" s="141" t="s">
        <v>30</v>
      </c>
      <c r="D10" s="142">
        <f>SUMIFS(预算!D:D,预算!B:B,B10,预算!C:C,C10,预算!F:F,2018)</f>
        <v>0</v>
      </c>
      <c r="E10" s="143">
        <f>SUMIFS(预算!E:E,预算!B:B,B10,预算!C:C,C10,预算!F:F,2018)</f>
        <v>0</v>
      </c>
      <c r="F10" s="144">
        <f>SUMIFS(招生、使用金额!D:D,招生、使用金额!B:B,B10,招生、使用金额!C:C,C10,招生、使用金额!G:G,"秋",招生、使用金额!F:F,2018)</f>
        <v>0</v>
      </c>
      <c r="G10" s="145">
        <f>SUMIFS(招生、使用金额!E:E,招生、使用金额!B:B,B10,招生、使用金额!C:C,C10,招生、使用金额!G:G,"秋",招生、使用金额!F:F,2018)</f>
        <v>0</v>
      </c>
      <c r="H10" s="144">
        <f t="shared" si="1"/>
        <v>0</v>
      </c>
      <c r="I10" s="145">
        <f t="shared" si="2"/>
        <v>0</v>
      </c>
      <c r="J10" s="144">
        <f>SUMIFS(预算!D:D,预算!B:B,B10,预算!C:C,C10,预算!F:F,2019)</f>
        <v>66</v>
      </c>
      <c r="K10" s="149">
        <f>SUMIFS(预算!E:E,预算!B:B,B10,预算!C:C,C10,预算!F:F,2019)</f>
        <v>6.27</v>
      </c>
      <c r="L10" s="144">
        <f>SUMIFS(招生、使用金额!$D:$D,招生、使用金额!$B:$B,$B10,招生、使用金额!$C:$C,$C10,招生、使用金额!$G:$G,"春",招生、使用金额!$F:$F,2019)</f>
        <v>18</v>
      </c>
      <c r="M10" s="144">
        <f>SUMIFS(招生、使用金额!$D:$D,招生、使用金额!$B:$B,$B10,招生、使用金额!$C:$C,$C10,招生、使用金额!$G:$G,"秋",招生、使用金额!$F:$F,2019)</f>
        <v>10</v>
      </c>
      <c r="N10" s="144">
        <f>SUMIFS(招生、使用金额!$D:$D,招生、使用金额!$B:$B,$B10,招生、使用金额!$C:$C,$C10,招生、使用金额!$F:$F,2019)</f>
        <v>28</v>
      </c>
      <c r="O10" s="145">
        <f>SUMIFS(招生、使用金额!$E:$E,招生、使用金额!$B:$B,$B10,招生、使用金额!$C:$C,$C10,招生、使用金额!$F:$F,2019)</f>
        <v>2.66</v>
      </c>
      <c r="P10" s="144">
        <f t="shared" si="3"/>
        <v>38</v>
      </c>
      <c r="Q10" s="145">
        <f t="shared" si="4"/>
        <v>3.61</v>
      </c>
      <c r="R10" s="144">
        <f>SUMIFS(预算!D:D,预算!B:B,B10,预算!C:C,C10,预算!F:F,2020)</f>
        <v>60</v>
      </c>
      <c r="S10" s="153">
        <f>SUMIFS(预算!E:E,预算!B:B,B10,预算!C:C,C10,预算!F:F,2020)</f>
        <v>5.7</v>
      </c>
      <c r="T10" s="144">
        <f>SUMIFS(招生、使用金额!$D:$D,招生、使用金额!$B:$B,$B10,招生、使用金额!$C:$C,$C10,招生、使用金额!$G:$G,"春",招生、使用金额!$F:$F,2020)</f>
        <v>0</v>
      </c>
      <c r="U10" s="144">
        <f>SUMIFS(招生、使用金额!$D:$D,招生、使用金额!$B:$B,$B10,招生、使用金额!$C:$C,$C10,招生、使用金额!$G:$G,"秋",招生、使用金额!$F:$F,2020)</f>
        <v>28</v>
      </c>
      <c r="V10" s="144">
        <f>SUMIFS(招生、使用金额!$D:$D,招生、使用金额!$B:$B,$B10,招生、使用金额!$C:$C,$C10,招生、使用金额!$F:$F,2020)</f>
        <v>28</v>
      </c>
      <c r="W10" s="153">
        <f>SUMIFS(招生、使用金额!$E:$E,招生、使用金额!$B:$B,$B10,招生、使用金额!$C:$C,$C10,招生、使用金额!$F:$F,2020)</f>
        <v>2.66</v>
      </c>
      <c r="X10" s="144">
        <f t="shared" si="5"/>
        <v>32</v>
      </c>
      <c r="Y10" s="145">
        <f t="shared" si="6"/>
        <v>3.04</v>
      </c>
      <c r="Z10" s="142">
        <f>SUMIFS(预算!D:D,预算!B:B,B10,预算!C:C,C10,预算!F:F,2021)</f>
        <v>41</v>
      </c>
      <c r="AA10" s="154">
        <f>SUMIFS(预算!E:E,预算!B:B,B10,预算!C:C,C10,预算!F:F,2021)</f>
        <v>3.9</v>
      </c>
      <c r="AB10" s="144">
        <f>SUMIFS(招生、使用金额!$D:$D,招生、使用金额!$B:$B,$B10,招生、使用金额!$C:$C,$C10,招生、使用金额!$F:$F,2021)</f>
        <v>14</v>
      </c>
      <c r="AC10" s="153">
        <f>SUMIFS(招生、使用金额!$E:$E,招生、使用金额!$B:$B,$B10,招生、使用金额!$C:$C,$C10,招生、使用金额!$F:$F,2021)</f>
        <v>1.33</v>
      </c>
      <c r="AD10" s="144">
        <f t="shared" si="7"/>
        <v>27</v>
      </c>
      <c r="AE10" s="145">
        <f t="shared" si="8"/>
        <v>2.57</v>
      </c>
      <c r="AF10" s="142">
        <f t="shared" si="9"/>
        <v>167</v>
      </c>
      <c r="AG10" s="155">
        <f t="shared" si="10"/>
        <v>15.87</v>
      </c>
      <c r="AH10" s="144">
        <f>SUMIFS(招生、使用金额!$D:$D,招生、使用金额!$B:$B,$B10,招生、使用金额!$C:$C,$C10)</f>
        <v>70</v>
      </c>
      <c r="AI10" s="145">
        <f>SUMIFS(招生、使用金额!$E:$E,招生、使用金额!$B:$B,$B10,招生、使用金额!$C:$C,$C10)</f>
        <v>6.65</v>
      </c>
      <c r="AJ10" s="144">
        <f t="shared" si="11"/>
        <v>97</v>
      </c>
      <c r="AK10" s="145">
        <f t="shared" si="12"/>
        <v>9.22</v>
      </c>
    </row>
    <row r="11" s="122" customFormat="1" ht="37.15" customHeight="1" spans="1:37">
      <c r="A11" s="122">
        <f>SUBTOTAL(103,B$5:B11)</f>
        <v>6</v>
      </c>
      <c r="B11" s="141" t="s">
        <v>25</v>
      </c>
      <c r="C11" s="141" t="s">
        <v>120</v>
      </c>
      <c r="D11" s="142">
        <f>SUMIFS(预算!D:D,预算!B:B,B11,预算!C:C,C11,预算!F:F,2018)</f>
        <v>0</v>
      </c>
      <c r="E11" s="143">
        <f>SUMIFS(预算!E:E,预算!B:B,B11,预算!C:C,C11,预算!F:F,2018)</f>
        <v>0</v>
      </c>
      <c r="F11" s="144">
        <f>SUMIFS(招生、使用金额!D:D,招生、使用金额!B:B,B11,招生、使用金额!C:C,C11,招生、使用金额!G:G,"秋",招生、使用金额!F:F,2018)</f>
        <v>0</v>
      </c>
      <c r="G11" s="145">
        <f>SUMIFS(招生、使用金额!E:E,招生、使用金额!B:B,B11,招生、使用金额!C:C,C11,招生、使用金额!G:G,"秋",招生、使用金额!F:F,2018)</f>
        <v>0</v>
      </c>
      <c r="H11" s="144">
        <f t="shared" si="1"/>
        <v>0</v>
      </c>
      <c r="I11" s="145">
        <f t="shared" si="2"/>
        <v>0</v>
      </c>
      <c r="J11" s="144">
        <f>SUMIFS(预算!D:D,预算!B:B,B11,预算!C:C,C11,预算!F:F,2019)</f>
        <v>98</v>
      </c>
      <c r="K11" s="149">
        <f>SUMIFS(预算!E:E,预算!B:B,B11,预算!C:C,C11,预算!F:F,2019)</f>
        <v>9.31</v>
      </c>
      <c r="L11" s="144">
        <f>SUMIFS(招生、使用金额!$D:$D,招生、使用金额!$B:$B,$B11,招生、使用金额!$C:$C,$C11,招生、使用金额!$G:$G,"春",招生、使用金额!$F:$F,2019)</f>
        <v>72</v>
      </c>
      <c r="M11" s="144">
        <f>SUMIFS(招生、使用金额!$D:$D,招生、使用金额!$B:$B,$B11,招生、使用金额!$C:$C,$C11,招生、使用金额!$G:$G,"秋",招生、使用金额!$F:$F,2019)</f>
        <v>29</v>
      </c>
      <c r="N11" s="144">
        <f>SUMIFS(招生、使用金额!$D:$D,招生、使用金额!$B:$B,$B11,招生、使用金额!$C:$C,$C11,招生、使用金额!$F:$F,2019)</f>
        <v>101</v>
      </c>
      <c r="O11" s="145">
        <f>SUMIFS(招生、使用金额!$E:$E,招生、使用金额!$B:$B,$B11,招生、使用金额!$C:$C,$C11,招生、使用金额!$F:$F,2019)</f>
        <v>9.6</v>
      </c>
      <c r="P11" s="144">
        <f t="shared" si="3"/>
        <v>-3</v>
      </c>
      <c r="Q11" s="145">
        <f t="shared" si="4"/>
        <v>-0.289999999999999</v>
      </c>
      <c r="R11" s="144">
        <f>SUMIFS(预算!D:D,预算!B:B,B11,预算!C:C,C11,预算!F:F,2020)</f>
        <v>20</v>
      </c>
      <c r="S11" s="153">
        <f>SUMIFS(预算!E:E,预算!B:B,B11,预算!C:C,C11,预算!F:F,2020)</f>
        <v>1.9</v>
      </c>
      <c r="T11" s="144">
        <f>SUMIFS(招生、使用金额!$D:$D,招生、使用金额!$B:$B,$B11,招生、使用金额!$C:$C,$C11,招生、使用金额!$G:$G,"春",招生、使用金额!$F:$F,2020)</f>
        <v>81</v>
      </c>
      <c r="U11" s="144">
        <f>SUMIFS(招生、使用金额!$D:$D,招生、使用金额!$B:$B,$B11,招生、使用金额!$C:$C,$C11,招生、使用金额!$G:$G,"秋",招生、使用金额!$F:$F,2020)</f>
        <v>30</v>
      </c>
      <c r="V11" s="144">
        <f>SUMIFS(招生、使用金额!$D:$D,招生、使用金额!$B:$B,$B11,招生、使用金额!$C:$C,$C11,招生、使用金额!$F:$F,2020)</f>
        <v>111</v>
      </c>
      <c r="W11" s="153">
        <f>SUMIFS(招生、使用金额!$E:$E,招生、使用金额!$B:$B,$B11,招生、使用金额!$C:$C,$C11,招生、使用金额!$F:$F,2020)</f>
        <v>10.55</v>
      </c>
      <c r="X11" s="144">
        <f t="shared" si="5"/>
        <v>-91</v>
      </c>
      <c r="Y11" s="145">
        <f t="shared" si="6"/>
        <v>-8.65</v>
      </c>
      <c r="Z11" s="142">
        <f>SUMIFS(预算!D:D,预算!B:B,B11,预算!C:C,C11,预算!F:F,2021)</f>
        <v>109</v>
      </c>
      <c r="AA11" s="154">
        <f>SUMIFS(预算!E:E,预算!B:B,B11,预算!C:C,C11,预算!F:F,2021)</f>
        <v>10.36</v>
      </c>
      <c r="AB11" s="144">
        <f>SUMIFS(招生、使用金额!$D:$D,招生、使用金额!$B:$B,$B11,招生、使用金额!$C:$C,$C11,招生、使用金额!$F:$F,2021)</f>
        <v>28</v>
      </c>
      <c r="AC11" s="153">
        <f>SUMIFS(招生、使用金额!$E:$E,招生、使用金额!$B:$B,$B11,招生、使用金额!$C:$C,$C11,招生、使用金额!$F:$F,2021)</f>
        <v>2.66</v>
      </c>
      <c r="AD11" s="144">
        <f t="shared" si="7"/>
        <v>81</v>
      </c>
      <c r="AE11" s="145">
        <f t="shared" si="8"/>
        <v>7.7</v>
      </c>
      <c r="AF11" s="142">
        <f t="shared" si="9"/>
        <v>227</v>
      </c>
      <c r="AG11" s="155">
        <f t="shared" si="10"/>
        <v>21.57</v>
      </c>
      <c r="AH11" s="144">
        <f>SUMIFS(招生、使用金额!$D:$D,招生、使用金额!$B:$B,$B11,招生、使用金额!$C:$C,$C11)</f>
        <v>240</v>
      </c>
      <c r="AI11" s="145">
        <f>SUMIFS(招生、使用金额!$E:$E,招生、使用金额!$B:$B,$B11,招生、使用金额!$C:$C,$C11)</f>
        <v>22.81</v>
      </c>
      <c r="AJ11" s="144">
        <f t="shared" si="11"/>
        <v>-13</v>
      </c>
      <c r="AK11" s="145">
        <f t="shared" si="12"/>
        <v>-1.24</v>
      </c>
    </row>
    <row r="12" s="122" customFormat="1" ht="37.15" customHeight="1" spans="1:37">
      <c r="A12" s="122">
        <f>SUBTOTAL(103,B$5:B12)</f>
        <v>7</v>
      </c>
      <c r="B12" s="141" t="s">
        <v>25</v>
      </c>
      <c r="C12" s="141" t="s">
        <v>31</v>
      </c>
      <c r="D12" s="142">
        <f>SUMIFS(预算!D:D,预算!B:B,B12,预算!C:C,C12,预算!F:F,2018)</f>
        <v>0</v>
      </c>
      <c r="E12" s="143">
        <f>SUMIFS(预算!E:E,预算!B:B,B12,预算!C:C,C12,预算!F:F,2018)</f>
        <v>0</v>
      </c>
      <c r="F12" s="144">
        <f>SUMIFS(招生、使用金额!D:D,招生、使用金额!B:B,B12,招生、使用金额!C:C,C12,招生、使用金额!G:G,"秋",招生、使用金额!F:F,2018)</f>
        <v>0</v>
      </c>
      <c r="G12" s="145">
        <f>SUMIFS(招生、使用金额!E:E,招生、使用金额!B:B,B12,招生、使用金额!C:C,C12,招生、使用金额!G:G,"秋",招生、使用金额!F:F,2018)</f>
        <v>0</v>
      </c>
      <c r="H12" s="144">
        <f t="shared" si="1"/>
        <v>0</v>
      </c>
      <c r="I12" s="145">
        <f t="shared" si="2"/>
        <v>0</v>
      </c>
      <c r="J12" s="144">
        <f>SUMIFS(预算!D:D,预算!B:B,B12,预算!C:C,C12,预算!F:F,2019)</f>
        <v>38</v>
      </c>
      <c r="K12" s="149">
        <f>SUMIFS(预算!E:E,预算!B:B,B12,预算!C:C,C12,预算!F:F,2019)</f>
        <v>3.61</v>
      </c>
      <c r="L12" s="144">
        <f>SUMIFS(招生、使用金额!$D:$D,招生、使用金额!$B:$B,$B12,招生、使用金额!$C:$C,$C12,招生、使用金额!$G:$G,"春",招生、使用金额!$F:$F,2019)</f>
        <v>22</v>
      </c>
      <c r="M12" s="144">
        <f>SUMIFS(招生、使用金额!$D:$D,招生、使用金额!$B:$B,$B12,招生、使用金额!$C:$C,$C12,招生、使用金额!$G:$G,"秋",招生、使用金额!$F:$F,2019)</f>
        <v>0</v>
      </c>
      <c r="N12" s="144">
        <f>SUMIFS(招生、使用金额!$D:$D,招生、使用金额!$B:$B,$B12,招生、使用金额!$C:$C,$C12,招生、使用金额!$F:$F,2019)</f>
        <v>22</v>
      </c>
      <c r="O12" s="145">
        <f>SUMIFS(招生、使用金额!$E:$E,招生、使用金额!$B:$B,$B12,招生、使用金额!$C:$C,$C12,招生、使用金额!$F:$F,2019)</f>
        <v>2.09</v>
      </c>
      <c r="P12" s="144">
        <f t="shared" si="3"/>
        <v>16</v>
      </c>
      <c r="Q12" s="145">
        <f t="shared" si="4"/>
        <v>1.52</v>
      </c>
      <c r="R12" s="144">
        <f>SUMIFS(预算!D:D,预算!B:B,B12,预算!C:C,C12,预算!F:F,2020)</f>
        <v>15</v>
      </c>
      <c r="S12" s="153">
        <f>SUMIFS(预算!E:E,预算!B:B,B12,预算!C:C,C12,预算!F:F,2020)</f>
        <v>1.43</v>
      </c>
      <c r="T12" s="144">
        <f>SUMIFS(招生、使用金额!$D:$D,招生、使用金额!$B:$B,$B12,招生、使用金额!$C:$C,$C12,招生、使用金额!$G:$G,"春",招生、使用金额!$F:$F,2020)</f>
        <v>60</v>
      </c>
      <c r="U12" s="144">
        <f>SUMIFS(招生、使用金额!$D:$D,招生、使用金额!$B:$B,$B12,招生、使用金额!$C:$C,$C12,招生、使用金额!$G:$G,"秋",招生、使用金额!$F:$F,2020)</f>
        <v>0</v>
      </c>
      <c r="V12" s="144">
        <f>SUMIFS(招生、使用金额!$D:$D,招生、使用金额!$B:$B,$B12,招生、使用金额!$C:$C,$C12,招生、使用金额!$F:$F,2020)</f>
        <v>60</v>
      </c>
      <c r="W12" s="153">
        <f>SUMIFS(招生、使用金额!$E:$E,招生、使用金额!$B:$B,$B12,招生、使用金额!$C:$C,$C12,招生、使用金额!$F:$F,2020)</f>
        <v>5.7</v>
      </c>
      <c r="X12" s="144">
        <f t="shared" si="5"/>
        <v>-45</v>
      </c>
      <c r="Y12" s="145">
        <f t="shared" si="6"/>
        <v>-4.27</v>
      </c>
      <c r="Z12" s="142">
        <f>SUMIFS(预算!D:D,预算!B:B,B12,预算!C:C,C12,预算!F:F,2021)</f>
        <v>70</v>
      </c>
      <c r="AA12" s="154">
        <f>SUMIFS(预算!E:E,预算!B:B,B12,预算!C:C,C12,预算!F:F,2021)</f>
        <v>6.65</v>
      </c>
      <c r="AB12" s="144">
        <f>SUMIFS(招生、使用金额!$D:$D,招生、使用金额!$B:$B,$B12,招生、使用金额!$C:$C,$C12,招生、使用金额!$F:$F,2021)</f>
        <v>8</v>
      </c>
      <c r="AC12" s="153">
        <f>SUMIFS(招生、使用金额!$E:$E,招生、使用金额!$B:$B,$B12,招生、使用金额!$C:$C,$C12,招生、使用金额!$F:$F,2021)</f>
        <v>0.76</v>
      </c>
      <c r="AD12" s="144">
        <f t="shared" si="7"/>
        <v>62</v>
      </c>
      <c r="AE12" s="145">
        <f t="shared" si="8"/>
        <v>5.89</v>
      </c>
      <c r="AF12" s="142">
        <f t="shared" si="9"/>
        <v>123</v>
      </c>
      <c r="AG12" s="155">
        <f t="shared" si="10"/>
        <v>11.69</v>
      </c>
      <c r="AH12" s="144">
        <f>SUMIFS(招生、使用金额!$D:$D,招生、使用金额!$B:$B,$B12,招生、使用金额!$C:$C,$C12)</f>
        <v>90</v>
      </c>
      <c r="AI12" s="145">
        <f>SUMIFS(招生、使用金额!$E:$E,招生、使用金额!$B:$B,$B12,招生、使用金额!$C:$C,$C12)</f>
        <v>8.55</v>
      </c>
      <c r="AJ12" s="144">
        <f t="shared" si="11"/>
        <v>33</v>
      </c>
      <c r="AK12" s="145">
        <f t="shared" si="12"/>
        <v>3.14</v>
      </c>
    </row>
    <row r="13" s="122" customFormat="1" ht="37.15" customHeight="1" spans="1:37">
      <c r="A13" s="122">
        <f>SUBTOTAL(103,B$5:B13)</f>
        <v>8</v>
      </c>
      <c r="B13" s="141" t="s">
        <v>25</v>
      </c>
      <c r="C13" s="141" t="s">
        <v>32</v>
      </c>
      <c r="D13" s="142">
        <f>SUMIFS(预算!D:D,预算!B:B,B13,预算!C:C,C13,预算!F:F,2018)</f>
        <v>0</v>
      </c>
      <c r="E13" s="143">
        <f>SUMIFS(预算!E:E,预算!B:B,B13,预算!C:C,C13,预算!F:F,2018)</f>
        <v>0</v>
      </c>
      <c r="F13" s="144">
        <f>SUMIFS(招生、使用金额!D:D,招生、使用金额!B:B,B13,招生、使用金额!C:C,C13,招生、使用金额!G:G,"秋",招生、使用金额!F:F,2018)</f>
        <v>0</v>
      </c>
      <c r="G13" s="145">
        <f>SUMIFS(招生、使用金额!E:E,招生、使用金额!B:B,B13,招生、使用金额!C:C,C13,招生、使用金额!G:G,"秋",招生、使用金额!F:F,2018)</f>
        <v>0</v>
      </c>
      <c r="H13" s="144">
        <f t="shared" si="1"/>
        <v>0</v>
      </c>
      <c r="I13" s="145">
        <f t="shared" si="2"/>
        <v>0</v>
      </c>
      <c r="J13" s="144">
        <f>SUMIFS(预算!D:D,预算!B:B,B13,预算!C:C,C13,预算!F:F,2019)</f>
        <v>125</v>
      </c>
      <c r="K13" s="149">
        <f>SUMIFS(预算!E:E,预算!B:B,B13,预算!C:C,C13,预算!F:F,2019)</f>
        <v>11.88</v>
      </c>
      <c r="L13" s="144">
        <f>SUMIFS(招生、使用金额!$D:$D,招生、使用金额!$B:$B,$B13,招生、使用金额!$C:$C,$C13,招生、使用金额!$G:$G,"春",招生、使用金额!$F:$F,2019)</f>
        <v>58</v>
      </c>
      <c r="M13" s="144">
        <f>SUMIFS(招生、使用金额!$D:$D,招生、使用金额!$B:$B,$B13,招生、使用金额!$C:$C,$C13,招生、使用金额!$G:$G,"秋",招生、使用金额!$F:$F,2019)</f>
        <v>0</v>
      </c>
      <c r="N13" s="144">
        <f>SUMIFS(招生、使用金额!$D:$D,招生、使用金额!$B:$B,$B13,招生、使用金额!$C:$C,$C13,招生、使用金额!$F:$F,2019)</f>
        <v>58</v>
      </c>
      <c r="O13" s="145">
        <f>SUMIFS(招生、使用金额!$E:$E,招生、使用金额!$B:$B,$B13,招生、使用金额!$C:$C,$C13,招生、使用金额!$F:$F,2019)</f>
        <v>5.51</v>
      </c>
      <c r="P13" s="144">
        <f t="shared" si="3"/>
        <v>67</v>
      </c>
      <c r="Q13" s="145">
        <f t="shared" si="4"/>
        <v>6.37</v>
      </c>
      <c r="R13" s="144">
        <f>SUMIFS(预算!D:D,预算!B:B,B13,预算!C:C,C13,预算!F:F,2020)</f>
        <v>120</v>
      </c>
      <c r="S13" s="153">
        <f>SUMIFS(预算!E:E,预算!B:B,B13,预算!C:C,C13,预算!F:F,2020)</f>
        <v>11.4</v>
      </c>
      <c r="T13" s="144">
        <f>SUMIFS(招生、使用金额!$D:$D,招生、使用金额!$B:$B,$B13,招生、使用金额!$C:$C,$C13,招生、使用金额!$G:$G,"春",招生、使用金额!$F:$F,2020)</f>
        <v>44</v>
      </c>
      <c r="U13" s="144">
        <f>SUMIFS(招生、使用金额!$D:$D,招生、使用金额!$B:$B,$B13,招生、使用金额!$C:$C,$C13,招生、使用金额!$G:$G,"秋",招生、使用金额!$F:$F,2020)</f>
        <v>0</v>
      </c>
      <c r="V13" s="144">
        <f>SUMIFS(招生、使用金额!$D:$D,招生、使用金额!$B:$B,$B13,招生、使用金额!$C:$C,$C13,招生、使用金额!$F:$F,2020)</f>
        <v>44</v>
      </c>
      <c r="W13" s="153">
        <f>SUMIFS(招生、使用金额!$E:$E,招生、使用金额!$B:$B,$B13,招生、使用金额!$C:$C,$C13,招生、使用金额!$F:$F,2020)</f>
        <v>4.18</v>
      </c>
      <c r="X13" s="144">
        <f t="shared" si="5"/>
        <v>76</v>
      </c>
      <c r="Y13" s="145">
        <f t="shared" si="6"/>
        <v>7.22</v>
      </c>
      <c r="Z13" s="142">
        <f>SUMIFS(预算!D:D,预算!B:B,B13,预算!C:C,C13,预算!F:F,2021)</f>
        <v>50</v>
      </c>
      <c r="AA13" s="154">
        <f>SUMIFS(预算!E:E,预算!B:B,B13,预算!C:C,C13,预算!F:F,2021)</f>
        <v>4.75</v>
      </c>
      <c r="AB13" s="144">
        <f>SUMIFS(招生、使用金额!$D:$D,招生、使用金额!$B:$B,$B13,招生、使用金额!$C:$C,$C13,招生、使用金额!$F:$F,2021)</f>
        <v>0</v>
      </c>
      <c r="AC13" s="153">
        <f>SUMIFS(招生、使用金额!$E:$E,招生、使用金额!$B:$B,$B13,招生、使用金额!$C:$C,$C13,招生、使用金额!$F:$F,2021)</f>
        <v>0</v>
      </c>
      <c r="AD13" s="144">
        <f t="shared" si="7"/>
        <v>50</v>
      </c>
      <c r="AE13" s="145">
        <f t="shared" si="8"/>
        <v>4.75</v>
      </c>
      <c r="AF13" s="142">
        <f t="shared" si="9"/>
        <v>295</v>
      </c>
      <c r="AG13" s="155">
        <f t="shared" si="10"/>
        <v>28.03</v>
      </c>
      <c r="AH13" s="144">
        <f>SUMIFS(招生、使用金额!$D:$D,招生、使用金额!$B:$B,$B13,招生、使用金额!$C:$C,$C13)</f>
        <v>102</v>
      </c>
      <c r="AI13" s="145">
        <f>SUMIFS(招生、使用金额!$E:$E,招生、使用金额!$B:$B,$B13,招生、使用金额!$C:$C,$C13)</f>
        <v>9.69</v>
      </c>
      <c r="AJ13" s="144">
        <f t="shared" si="11"/>
        <v>193</v>
      </c>
      <c r="AK13" s="145">
        <f t="shared" si="12"/>
        <v>18.34</v>
      </c>
    </row>
    <row r="14" s="122" customFormat="1" ht="37.15" customHeight="1" spans="1:37">
      <c r="A14" s="122">
        <f>SUBTOTAL(103,B$5:B14)</f>
        <v>9</v>
      </c>
      <c r="B14" s="141" t="s">
        <v>25</v>
      </c>
      <c r="C14" s="141" t="s">
        <v>33</v>
      </c>
      <c r="D14" s="142">
        <f>SUMIFS(预算!D:D,预算!B:B,B14,预算!C:C,C14,预算!F:F,2018)</f>
        <v>0</v>
      </c>
      <c r="E14" s="143">
        <f>SUMIFS(预算!E:E,预算!B:B,B14,预算!C:C,C14,预算!F:F,2018)</f>
        <v>0</v>
      </c>
      <c r="F14" s="144">
        <f>SUMIFS(招生、使用金额!D:D,招生、使用金额!B:B,B14,招生、使用金额!C:C,C14,招生、使用金额!G:G,"秋",招生、使用金额!F:F,2018)</f>
        <v>0</v>
      </c>
      <c r="G14" s="145">
        <f>SUMIFS(招生、使用金额!E:E,招生、使用金额!B:B,B14,招生、使用金额!C:C,C14,招生、使用金额!G:G,"秋",招生、使用金额!F:F,2018)</f>
        <v>0</v>
      </c>
      <c r="H14" s="144">
        <f t="shared" si="1"/>
        <v>0</v>
      </c>
      <c r="I14" s="145">
        <f t="shared" si="2"/>
        <v>0</v>
      </c>
      <c r="J14" s="144">
        <f>SUMIFS(预算!D:D,预算!B:B,B14,预算!C:C,C14,预算!F:F,2019)</f>
        <v>103</v>
      </c>
      <c r="K14" s="149">
        <f>SUMIFS(预算!E:E,预算!B:B,B14,预算!C:C,C14,预算!F:F,2019)</f>
        <v>9.79</v>
      </c>
      <c r="L14" s="144">
        <f>SUMIFS(招生、使用金额!$D:$D,招生、使用金额!$B:$B,$B14,招生、使用金额!$C:$C,$C14,招生、使用金额!$G:$G,"春",招生、使用金额!$F:$F,2019)</f>
        <v>76</v>
      </c>
      <c r="M14" s="144">
        <f>SUMIFS(招生、使用金额!$D:$D,招生、使用金额!$B:$B,$B14,招生、使用金额!$C:$C,$C14,招生、使用金额!$G:$G,"秋",招生、使用金额!$F:$F,2019)</f>
        <v>7</v>
      </c>
      <c r="N14" s="144">
        <f>SUMIFS(招生、使用金额!$D:$D,招生、使用金额!$B:$B,$B14,招生、使用金额!$C:$C,$C14,招生、使用金额!$F:$F,2019)</f>
        <v>83</v>
      </c>
      <c r="O14" s="145">
        <f>SUMIFS(招生、使用金额!$E:$E,招生、使用金额!$B:$B,$B14,招生、使用金额!$C:$C,$C14,招生、使用金额!$F:$F,2019)</f>
        <v>7.89</v>
      </c>
      <c r="P14" s="144">
        <f t="shared" si="3"/>
        <v>20</v>
      </c>
      <c r="Q14" s="145">
        <f t="shared" si="4"/>
        <v>1.9</v>
      </c>
      <c r="R14" s="144">
        <f>SUMIFS(预算!D:D,预算!B:B,B14,预算!C:C,C14,预算!F:F,2020)</f>
        <v>25</v>
      </c>
      <c r="S14" s="153">
        <f>SUMIFS(预算!E:E,预算!B:B,B14,预算!C:C,C14,预算!F:F,2020)</f>
        <v>2.38</v>
      </c>
      <c r="T14" s="144">
        <f>SUMIFS(招生、使用金额!$D:$D,招生、使用金额!$B:$B,$B14,招生、使用金额!$C:$C,$C14,招生、使用金额!$G:$G,"春",招生、使用金额!$F:$F,2020)</f>
        <v>21</v>
      </c>
      <c r="U14" s="144">
        <f>SUMIFS(招生、使用金额!$D:$D,招生、使用金额!$B:$B,$B14,招生、使用金额!$C:$C,$C14,招生、使用金额!$G:$G,"秋",招生、使用金额!$F:$F,2020)</f>
        <v>0</v>
      </c>
      <c r="V14" s="144">
        <f>SUMIFS(招生、使用金额!$D:$D,招生、使用金额!$B:$B,$B14,招生、使用金额!$C:$C,$C14,招生、使用金额!$F:$F,2020)</f>
        <v>21</v>
      </c>
      <c r="W14" s="153">
        <f>SUMIFS(招生、使用金额!$E:$E,招生、使用金额!$B:$B,$B14,招生、使用金额!$C:$C,$C14,招生、使用金额!$F:$F,2020)</f>
        <v>2</v>
      </c>
      <c r="X14" s="144">
        <f t="shared" si="5"/>
        <v>4</v>
      </c>
      <c r="Y14" s="145">
        <f t="shared" si="6"/>
        <v>0.38</v>
      </c>
      <c r="Z14" s="142">
        <f>SUMIFS(预算!D:D,预算!B:B,B14,预算!C:C,C14,预算!F:F,2021)</f>
        <v>0</v>
      </c>
      <c r="AA14" s="154">
        <f>SUMIFS(预算!E:E,预算!B:B,B14,预算!C:C,C14,预算!F:F,2021)</f>
        <v>0</v>
      </c>
      <c r="AB14" s="144">
        <f>SUMIFS(招生、使用金额!$D:$D,招生、使用金额!$B:$B,$B14,招生、使用金额!$C:$C,$C14,招生、使用金额!$F:$F,2021)</f>
        <v>0</v>
      </c>
      <c r="AC14" s="153">
        <f>SUMIFS(招生、使用金额!$E:$E,招生、使用金额!$B:$B,$B14,招生、使用金额!$C:$C,$C14,招生、使用金额!$F:$F,2021)</f>
        <v>0</v>
      </c>
      <c r="AD14" s="144">
        <f t="shared" si="7"/>
        <v>0</v>
      </c>
      <c r="AE14" s="145">
        <f t="shared" si="8"/>
        <v>0</v>
      </c>
      <c r="AF14" s="142">
        <f t="shared" si="9"/>
        <v>128</v>
      </c>
      <c r="AG14" s="155">
        <f t="shared" si="10"/>
        <v>12.17</v>
      </c>
      <c r="AH14" s="144">
        <f>SUMIFS(招生、使用金额!$D:$D,招生、使用金额!$B:$B,$B14,招生、使用金额!$C:$C,$C14)</f>
        <v>104</v>
      </c>
      <c r="AI14" s="145">
        <f>SUMIFS(招生、使用金额!$E:$E,招生、使用金额!$B:$B,$B14,招生、使用金额!$C:$C,$C14)</f>
        <v>9.89</v>
      </c>
      <c r="AJ14" s="144">
        <f t="shared" si="11"/>
        <v>24</v>
      </c>
      <c r="AK14" s="145">
        <f t="shared" si="12"/>
        <v>2.28</v>
      </c>
    </row>
    <row r="15" s="122" customFormat="1" ht="37.15" customHeight="1" spans="1:37">
      <c r="A15" s="122">
        <f>SUBTOTAL(103,B$5:B15)</f>
        <v>10</v>
      </c>
      <c r="B15" s="141" t="s">
        <v>25</v>
      </c>
      <c r="C15" s="141" t="s">
        <v>34</v>
      </c>
      <c r="D15" s="142">
        <f>SUMIFS(预算!D:D,预算!B:B,B15,预算!C:C,C15,预算!F:F,2018)</f>
        <v>0</v>
      </c>
      <c r="E15" s="143">
        <f>SUMIFS(预算!E:E,预算!B:B,B15,预算!C:C,C15,预算!F:F,2018)</f>
        <v>0</v>
      </c>
      <c r="F15" s="144">
        <f>SUMIFS(招生、使用金额!D:D,招生、使用金额!B:B,B15,招生、使用金额!C:C,C15,招生、使用金额!G:G,"秋",招生、使用金额!F:F,2018)</f>
        <v>0</v>
      </c>
      <c r="G15" s="145">
        <f>SUMIFS(招生、使用金额!E:E,招生、使用金额!B:B,B15,招生、使用金额!C:C,C15,招生、使用金额!G:G,"秋",招生、使用金额!F:F,2018)</f>
        <v>0</v>
      </c>
      <c r="H15" s="144">
        <f t="shared" si="1"/>
        <v>0</v>
      </c>
      <c r="I15" s="145">
        <f t="shared" si="2"/>
        <v>0</v>
      </c>
      <c r="J15" s="144">
        <f>SUMIFS(预算!D:D,预算!B:B,B15,预算!C:C,C15,预算!F:F,2019)</f>
        <v>73</v>
      </c>
      <c r="K15" s="149">
        <f>SUMIFS(预算!E:E,预算!B:B,B15,预算!C:C,C15,预算!F:F,2019)</f>
        <v>6.94</v>
      </c>
      <c r="L15" s="144">
        <f>SUMIFS(招生、使用金额!$D:$D,招生、使用金额!$B:$B,$B15,招生、使用金额!$C:$C,$C15,招生、使用金额!$G:$G,"春",招生、使用金额!$F:$F,2019)</f>
        <v>34</v>
      </c>
      <c r="M15" s="144">
        <f>SUMIFS(招生、使用金额!$D:$D,招生、使用金额!$B:$B,$B15,招生、使用金额!$C:$C,$C15,招生、使用金额!$G:$G,"秋",招生、使用金额!$F:$F,2019)</f>
        <v>6</v>
      </c>
      <c r="N15" s="144">
        <f>SUMIFS(招生、使用金额!$D:$D,招生、使用金额!$B:$B,$B15,招生、使用金额!$C:$C,$C15,招生、使用金额!$F:$F,2019)</f>
        <v>40</v>
      </c>
      <c r="O15" s="145">
        <f>SUMIFS(招生、使用金额!$E:$E,招生、使用金额!$B:$B,$B15,招生、使用金额!$C:$C,$C15,招生、使用金额!$F:$F,2019)</f>
        <v>3.8</v>
      </c>
      <c r="P15" s="144">
        <f t="shared" si="3"/>
        <v>33</v>
      </c>
      <c r="Q15" s="145">
        <f t="shared" si="4"/>
        <v>3.14</v>
      </c>
      <c r="R15" s="144">
        <f>SUMIFS(预算!D:D,预算!B:B,B15,预算!C:C,C15,预算!F:F,2020)</f>
        <v>50</v>
      </c>
      <c r="S15" s="153">
        <f>SUMIFS(预算!E:E,预算!B:B,B15,预算!C:C,C15,预算!F:F,2020)</f>
        <v>4.75</v>
      </c>
      <c r="T15" s="144">
        <f>SUMIFS(招生、使用金额!$D:$D,招生、使用金额!$B:$B,$B15,招生、使用金额!$C:$C,$C15,招生、使用金额!$G:$G,"春",招生、使用金额!$F:$F,2020)</f>
        <v>16</v>
      </c>
      <c r="U15" s="144">
        <f>SUMIFS(招生、使用金额!$D:$D,招生、使用金额!$B:$B,$B15,招生、使用金额!$C:$C,$C15,招生、使用金额!$G:$G,"秋",招生、使用金额!$F:$F,2020)</f>
        <v>8</v>
      </c>
      <c r="V15" s="144">
        <f>SUMIFS(招生、使用金额!$D:$D,招生、使用金额!$B:$B,$B15,招生、使用金额!$C:$C,$C15,招生、使用金额!$F:$F,2020)</f>
        <v>24</v>
      </c>
      <c r="W15" s="153">
        <f>SUMIFS(招生、使用金额!$E:$E,招生、使用金额!$B:$B,$B15,招生、使用金额!$C:$C,$C15,招生、使用金额!$F:$F,2020)</f>
        <v>2.28</v>
      </c>
      <c r="X15" s="144">
        <f t="shared" si="5"/>
        <v>26</v>
      </c>
      <c r="Y15" s="145">
        <f t="shared" si="6"/>
        <v>2.47</v>
      </c>
      <c r="Z15" s="142">
        <f>SUMIFS(预算!D:D,预算!B:B,B15,预算!C:C,C15,预算!F:F,2021)</f>
        <v>40</v>
      </c>
      <c r="AA15" s="154">
        <f>SUMIFS(预算!E:E,预算!B:B,B15,预算!C:C,C15,预算!F:F,2021)</f>
        <v>3.8</v>
      </c>
      <c r="AB15" s="144">
        <f>SUMIFS(招生、使用金额!$D:$D,招生、使用金额!$B:$B,$B15,招生、使用金额!$C:$C,$C15,招生、使用金额!$F:$F,2021)</f>
        <v>1</v>
      </c>
      <c r="AC15" s="153">
        <f>SUMIFS(招生、使用金额!$E:$E,招生、使用金额!$B:$B,$B15,招生、使用金额!$C:$C,$C15,招生、使用金额!$F:$F,2021)</f>
        <v>0.1</v>
      </c>
      <c r="AD15" s="144">
        <f t="shared" si="7"/>
        <v>39</v>
      </c>
      <c r="AE15" s="145">
        <f t="shared" si="8"/>
        <v>3.7</v>
      </c>
      <c r="AF15" s="142">
        <f t="shared" si="9"/>
        <v>163</v>
      </c>
      <c r="AG15" s="155">
        <f t="shared" si="10"/>
        <v>15.49</v>
      </c>
      <c r="AH15" s="144">
        <f>SUMIFS(招生、使用金额!$D:$D,招生、使用金额!$B:$B,$B15,招生、使用金额!$C:$C,$C15)</f>
        <v>65</v>
      </c>
      <c r="AI15" s="145">
        <f>SUMIFS(招生、使用金额!$E:$E,招生、使用金额!$B:$B,$B15,招生、使用金额!$C:$C,$C15)</f>
        <v>6.18</v>
      </c>
      <c r="AJ15" s="144">
        <f t="shared" si="11"/>
        <v>98</v>
      </c>
      <c r="AK15" s="145">
        <f t="shared" si="12"/>
        <v>9.31</v>
      </c>
    </row>
    <row r="16" s="122" customFormat="1" ht="37.15" customHeight="1" spans="1:37">
      <c r="A16" s="122">
        <f>SUBTOTAL(103,B$5:B16)</f>
        <v>11</v>
      </c>
      <c r="B16" s="141" t="s">
        <v>25</v>
      </c>
      <c r="C16" s="141" t="s">
        <v>35</v>
      </c>
      <c r="D16" s="142">
        <f>SUMIFS(预算!D:D,预算!B:B,B16,预算!C:C,C16,预算!F:F,2018)</f>
        <v>0</v>
      </c>
      <c r="E16" s="143">
        <f>SUMIFS(预算!E:E,预算!B:B,B16,预算!C:C,C16,预算!F:F,2018)</f>
        <v>0</v>
      </c>
      <c r="F16" s="144">
        <f>SUMIFS(招生、使用金额!D:D,招生、使用金额!B:B,B16,招生、使用金额!C:C,C16,招生、使用金额!G:G,"秋",招生、使用金额!F:F,2018)</f>
        <v>0</v>
      </c>
      <c r="G16" s="145">
        <f>SUMIFS(招生、使用金额!E:E,招生、使用金额!B:B,B16,招生、使用金额!C:C,C16,招生、使用金额!G:G,"秋",招生、使用金额!F:F,2018)</f>
        <v>0</v>
      </c>
      <c r="H16" s="144">
        <f t="shared" si="1"/>
        <v>0</v>
      </c>
      <c r="I16" s="145">
        <f t="shared" si="2"/>
        <v>0</v>
      </c>
      <c r="J16" s="144">
        <f>SUMIFS(预算!D:D,预算!B:B,B16,预算!C:C,C16,预算!F:F,2019)</f>
        <v>126</v>
      </c>
      <c r="K16" s="149">
        <f>SUMIFS(预算!E:E,预算!B:B,B16,预算!C:C,C16,预算!F:F,2019)</f>
        <v>11.97</v>
      </c>
      <c r="L16" s="144">
        <f>SUMIFS(招生、使用金额!$D:$D,招生、使用金额!$B:$B,$B16,招生、使用金额!$C:$C,$C16,招生、使用金额!$G:$G,"春",招生、使用金额!$F:$F,2019)</f>
        <v>35</v>
      </c>
      <c r="M16" s="144">
        <f>SUMIFS(招生、使用金额!$D:$D,招生、使用金额!$B:$B,$B16,招生、使用金额!$C:$C,$C16,招生、使用金额!$G:$G,"秋",招生、使用金额!$F:$F,2019)</f>
        <v>13</v>
      </c>
      <c r="N16" s="144">
        <f>SUMIFS(招生、使用金额!$D:$D,招生、使用金额!$B:$B,$B16,招生、使用金额!$C:$C,$C16,招生、使用金额!$F:$F,2019)</f>
        <v>48</v>
      </c>
      <c r="O16" s="145">
        <f>SUMIFS(招生、使用金额!$E:$E,招生、使用金额!$B:$B,$B16,招生、使用金额!$C:$C,$C16,招生、使用金额!$F:$F,2019)</f>
        <v>4.57</v>
      </c>
      <c r="P16" s="144">
        <f t="shared" si="3"/>
        <v>78</v>
      </c>
      <c r="Q16" s="145">
        <f t="shared" si="4"/>
        <v>7.4</v>
      </c>
      <c r="R16" s="144">
        <f>SUMIFS(预算!D:D,预算!B:B,B16,预算!C:C,C16,预算!F:F,2020)</f>
        <v>80</v>
      </c>
      <c r="S16" s="153">
        <f>SUMIFS(预算!E:E,预算!B:B,B16,预算!C:C,C16,预算!F:F,2020)</f>
        <v>7.6</v>
      </c>
      <c r="T16" s="144">
        <f>SUMIFS(招生、使用金额!$D:$D,招生、使用金额!$B:$B,$B16,招生、使用金额!$C:$C,$C16,招生、使用金额!$G:$G,"春",招生、使用金额!$F:$F,2020)</f>
        <v>22</v>
      </c>
      <c r="U16" s="144">
        <f>SUMIFS(招生、使用金额!$D:$D,招生、使用金额!$B:$B,$B16,招生、使用金额!$C:$C,$C16,招生、使用金额!$G:$G,"秋",招生、使用金额!$F:$F,2020)</f>
        <v>11</v>
      </c>
      <c r="V16" s="144">
        <f>SUMIFS(招生、使用金额!$D:$D,招生、使用金额!$B:$B,$B16,招生、使用金额!$C:$C,$C16,招生、使用金额!$F:$F,2020)</f>
        <v>33</v>
      </c>
      <c r="W16" s="153">
        <f>SUMIFS(招生、使用金额!$E:$E,招生、使用金额!$B:$B,$B16,招生、使用金额!$C:$C,$C16,招生、使用金额!$F:$F,2020)</f>
        <v>3.14</v>
      </c>
      <c r="X16" s="144">
        <f t="shared" si="5"/>
        <v>47</v>
      </c>
      <c r="Y16" s="145">
        <f t="shared" si="6"/>
        <v>4.46</v>
      </c>
      <c r="Z16" s="142">
        <f>SUMIFS(预算!D:D,预算!B:B,B16,预算!C:C,C16,预算!F:F,2021)</f>
        <v>15</v>
      </c>
      <c r="AA16" s="154">
        <f>SUMIFS(预算!E:E,预算!B:B,B16,预算!C:C,C16,预算!F:F,2021)</f>
        <v>1.43</v>
      </c>
      <c r="AB16" s="144">
        <f>SUMIFS(招生、使用金额!$D:$D,招生、使用金额!$B:$B,$B16,招生、使用金额!$C:$C,$C16,招生、使用金额!$F:$F,2021)</f>
        <v>0</v>
      </c>
      <c r="AC16" s="153">
        <f>SUMIFS(招生、使用金额!$E:$E,招生、使用金额!$B:$B,$B16,招生、使用金额!$C:$C,$C16,招生、使用金额!$F:$F,2021)</f>
        <v>0</v>
      </c>
      <c r="AD16" s="144">
        <f t="shared" si="7"/>
        <v>15</v>
      </c>
      <c r="AE16" s="145">
        <f t="shared" si="8"/>
        <v>1.43</v>
      </c>
      <c r="AF16" s="142">
        <f t="shared" si="9"/>
        <v>221</v>
      </c>
      <c r="AG16" s="155">
        <f t="shared" si="10"/>
        <v>21</v>
      </c>
      <c r="AH16" s="144">
        <f>SUMIFS(招生、使用金额!$D:$D,招生、使用金额!$B:$B,$B16,招生、使用金额!$C:$C,$C16)</f>
        <v>81</v>
      </c>
      <c r="AI16" s="145">
        <f>SUMIFS(招生、使用金额!$E:$E,招生、使用金额!$B:$B,$B16,招生、使用金额!$C:$C,$C16)</f>
        <v>7.71</v>
      </c>
      <c r="AJ16" s="144">
        <f t="shared" si="11"/>
        <v>140</v>
      </c>
      <c r="AK16" s="145">
        <f t="shared" si="12"/>
        <v>13.29</v>
      </c>
    </row>
    <row r="17" spans="7:37">
      <c r="G17" s="130"/>
      <c r="H17" s="44"/>
      <c r="I17" s="130"/>
      <c r="J17" s="44"/>
      <c r="K17" s="46"/>
      <c r="L17" s="44"/>
      <c r="M17" s="44"/>
      <c r="N17" s="44"/>
      <c r="O17" s="130"/>
      <c r="P17" s="44"/>
      <c r="Q17" s="130"/>
      <c r="R17" s="44"/>
      <c r="S17" s="150"/>
      <c r="T17" s="44"/>
      <c r="U17" s="44"/>
      <c r="V17" s="44"/>
      <c r="W17" s="150"/>
      <c r="X17" s="44"/>
      <c r="Y17" s="130"/>
      <c r="Z17" s="44"/>
      <c r="AA17" s="150"/>
      <c r="AB17" s="44"/>
      <c r="AC17" s="150"/>
      <c r="AD17" s="44"/>
      <c r="AE17" s="130"/>
      <c r="AF17" s="44"/>
      <c r="AG17" s="130"/>
      <c r="AH17" s="44"/>
      <c r="AI17" s="130"/>
      <c r="AJ17" s="44"/>
      <c r="AK17" s="130"/>
    </row>
    <row r="18" s="123" customFormat="1" ht="50.25" customHeight="1" spans="2:37">
      <c r="B18" s="124" t="s">
        <v>157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</row>
    <row r="19" s="124" customFormat="1" ht="50.25" customHeight="1" spans="2:2">
      <c r="B19" s="124" t="s">
        <v>158</v>
      </c>
    </row>
    <row r="20" ht="49" customHeight="1" spans="2:25">
      <c r="B20" s="124" t="s">
        <v>159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</sheetData>
  <mergeCells count="41">
    <mergeCell ref="B1:AK1"/>
    <mergeCell ref="D3:I3"/>
    <mergeCell ref="J3:Q3"/>
    <mergeCell ref="R3:Y3"/>
    <mergeCell ref="Z3:AE3"/>
    <mergeCell ref="AF3:AK3"/>
    <mergeCell ref="L4:N4"/>
    <mergeCell ref="T4:V4"/>
    <mergeCell ref="B18:AK18"/>
    <mergeCell ref="B19:AK19"/>
    <mergeCell ref="B20:Y20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R4:R5"/>
    <mergeCell ref="S4:S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</mergeCells>
  <printOptions horizontalCentered="1"/>
  <pageMargins left="0.31496062992126" right="0.31496062992126" top="0.748031496062992" bottom="0.748031496062992" header="0.31496062992126" footer="0.31496062992126"/>
  <pageSetup paperSize="9" scale="37" fitToHeight="0" orientation="landscape" horizontalDpi="1200" verticalDpi="1200"/>
  <headerFooter>
    <oddHeader>&amp;L&amp;16        附件1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1"/>
  <sheetViews>
    <sheetView workbookViewId="0">
      <pane ySplit="2" topLeftCell="A74" activePane="bottomLeft" state="frozen"/>
      <selection/>
      <selection pane="bottomLeft" activeCell="B1" sqref="A1:AK1"/>
    </sheetView>
  </sheetViews>
  <sheetFormatPr defaultColWidth="9" defaultRowHeight="14" outlineLevelCol="7"/>
  <cols>
    <col min="1" max="1" width="5.75" customWidth="1"/>
    <col min="2" max="2" width="14.25" style="110" customWidth="1"/>
    <col min="3" max="3" width="15.375" customWidth="1"/>
    <col min="4" max="4" width="10.5" customWidth="1"/>
    <col min="5" max="6" width="10.5" style="111" customWidth="1"/>
    <col min="7" max="7" width="14.875" style="111" customWidth="1"/>
    <col min="8" max="8" width="9.75" customWidth="1"/>
    <col min="15" max="15" width="13" customWidth="1"/>
    <col min="16" max="16" width="20.375" customWidth="1"/>
    <col min="17" max="17" width="13" customWidth="1"/>
    <col min="18" max="18" width="20.375" customWidth="1"/>
    <col min="19" max="19" width="25.25" customWidth="1"/>
    <col min="20" max="20" width="20.375" customWidth="1"/>
  </cols>
  <sheetData>
    <row r="1" s="107" customFormat="1" ht="53.25" customHeight="1" spans="1:8">
      <c r="A1" s="112" t="s">
        <v>135</v>
      </c>
      <c r="B1" s="112"/>
      <c r="C1" s="112"/>
      <c r="D1" s="112"/>
      <c r="E1" s="112"/>
      <c r="F1" s="112"/>
      <c r="G1" s="112"/>
      <c r="H1" s="112"/>
    </row>
    <row r="2" s="108" customFormat="1" ht="39.75" customHeight="1" spans="1:8">
      <c r="A2" s="113" t="s">
        <v>1</v>
      </c>
      <c r="B2" s="113" t="s">
        <v>2</v>
      </c>
      <c r="C2" s="113" t="s">
        <v>3</v>
      </c>
      <c r="D2" s="113" t="s">
        <v>4</v>
      </c>
      <c r="E2" s="114" t="s">
        <v>5</v>
      </c>
      <c r="F2" s="114" t="s">
        <v>6</v>
      </c>
      <c r="G2" s="115" t="s">
        <v>7</v>
      </c>
      <c r="H2" s="113" t="s">
        <v>8</v>
      </c>
    </row>
    <row r="3" s="108" customFormat="1" ht="24.95" customHeight="1" spans="1:8">
      <c r="A3" s="113">
        <f>SUBTOTAL(103,C$2:C3)-1</f>
        <v>1</v>
      </c>
      <c r="B3" s="113" t="s">
        <v>9</v>
      </c>
      <c r="C3" s="113" t="s">
        <v>156</v>
      </c>
      <c r="D3" s="113">
        <f>SUMIFS(汇总表!AH:AH,汇总表!$B:$B,$B3,汇总表!$C:$C,$C3)</f>
        <v>0</v>
      </c>
      <c r="E3" s="114">
        <f>SUMIFS(汇总表!AG:AG,汇总表!$B:$B,$B3,汇总表!$C:$C,$C3)</f>
        <v>0</v>
      </c>
      <c r="F3" s="114">
        <f>SUMIFS(汇总表!AI:AI,汇总表!$B:$B,$B3,汇总表!$C:$C,$C3)</f>
        <v>0</v>
      </c>
      <c r="G3" s="114">
        <f>SUMIFS(汇总表!AK:AK,汇总表!$B:$B,$B3,汇总表!$C:$C,$C3)</f>
        <v>0</v>
      </c>
      <c r="H3" s="113"/>
    </row>
    <row r="4" s="109" customFormat="1" ht="24.95" customHeight="1" spans="1:8">
      <c r="A4" s="113">
        <f>SUBTOTAL(103,C$2:C4)-1</f>
        <v>2</v>
      </c>
      <c r="B4" s="116" t="s">
        <v>9</v>
      </c>
      <c r="C4" s="116" t="s">
        <v>10</v>
      </c>
      <c r="D4" s="116">
        <f>SUMIFS(汇总表!AH:AH,汇总表!$B:$B,$B4,汇总表!$C:$C,$C4)</f>
        <v>0</v>
      </c>
      <c r="E4" s="117">
        <f>SUMIFS(汇总表!AG:AG,汇总表!$B:$B,$B4,汇总表!$C:$C,$C4)</f>
        <v>0</v>
      </c>
      <c r="F4" s="117">
        <f>SUMIFS(汇总表!AI:AI,汇总表!$B:$B,$B4,汇总表!$C:$C,$C4)</f>
        <v>0</v>
      </c>
      <c r="G4" s="117">
        <f>SUMIFS(汇总表!AK:AK,汇总表!$B:$B,$B4,汇总表!$C:$C,$C4)</f>
        <v>0</v>
      </c>
      <c r="H4" s="116"/>
    </row>
    <row r="5" s="109" customFormat="1" ht="24.95" customHeight="1" spans="1:8">
      <c r="A5" s="113">
        <f>SUBTOTAL(103,C$2:C5)-1</f>
        <v>3</v>
      </c>
      <c r="B5" s="116" t="s">
        <v>9</v>
      </c>
      <c r="C5" s="116" t="s">
        <v>11</v>
      </c>
      <c r="D5" s="116">
        <f>SUMIFS(汇总表!AH:AH,汇总表!$B:$B,$B5,汇总表!$C:$C,$C5)</f>
        <v>0</v>
      </c>
      <c r="E5" s="117">
        <f>SUMIFS(汇总表!AG:AG,汇总表!$B:$B,$B5,汇总表!$C:$C,$C5)</f>
        <v>0</v>
      </c>
      <c r="F5" s="117">
        <f>SUMIFS(汇总表!AI:AI,汇总表!$B:$B,$B5,汇总表!$C:$C,$C5)</f>
        <v>0</v>
      </c>
      <c r="G5" s="117">
        <f>SUMIFS(汇总表!AK:AK,汇总表!$B:$B,$B5,汇总表!$C:$C,$C5)</f>
        <v>0</v>
      </c>
      <c r="H5" s="116"/>
    </row>
    <row r="6" s="109" customFormat="1" ht="24.95" customHeight="1" spans="1:8">
      <c r="A6" s="113">
        <f>SUBTOTAL(103,C$2:C6)-1</f>
        <v>4</v>
      </c>
      <c r="B6" s="116" t="s">
        <v>9</v>
      </c>
      <c r="C6" s="116" t="s">
        <v>12</v>
      </c>
      <c r="D6" s="116">
        <f>SUMIFS(汇总表!AH:AH,汇总表!$B:$B,$B6,汇总表!$C:$C,$C6)</f>
        <v>0</v>
      </c>
      <c r="E6" s="117">
        <f>SUMIFS(汇总表!AG:AG,汇总表!$B:$B,$B6,汇总表!$C:$C,$C6)</f>
        <v>0</v>
      </c>
      <c r="F6" s="117">
        <f>SUMIFS(汇总表!AI:AI,汇总表!$B:$B,$B6,汇总表!$C:$C,$C6)</f>
        <v>0</v>
      </c>
      <c r="G6" s="117">
        <f>SUMIFS(汇总表!AK:AK,汇总表!$B:$B,$B6,汇总表!$C:$C,$C6)</f>
        <v>0</v>
      </c>
      <c r="H6" s="116"/>
    </row>
    <row r="7" s="109" customFormat="1" ht="24.95" customHeight="1" spans="1:8">
      <c r="A7" s="113">
        <f>SUBTOTAL(103,C$2:C7)-1</f>
        <v>5</v>
      </c>
      <c r="B7" s="116" t="s">
        <v>9</v>
      </c>
      <c r="C7" s="116" t="s">
        <v>118</v>
      </c>
      <c r="D7" s="116">
        <f>SUMIFS(汇总表!AH:AH,汇总表!$B:$B,$B7,汇总表!$C:$C,$C7)</f>
        <v>0</v>
      </c>
      <c r="E7" s="117">
        <f>SUMIFS(汇总表!AG:AG,汇总表!$B:$B,$B7,汇总表!$C:$C,$C7)</f>
        <v>0</v>
      </c>
      <c r="F7" s="117">
        <f>SUMIFS(汇总表!AI:AI,汇总表!$B:$B,$B7,汇总表!$C:$C,$C7)</f>
        <v>0</v>
      </c>
      <c r="G7" s="117">
        <f>SUMIFS(汇总表!AK:AK,汇总表!$B:$B,$B7,汇总表!$C:$C,$C7)</f>
        <v>0</v>
      </c>
      <c r="H7" s="116"/>
    </row>
    <row r="8" s="109" customFormat="1" ht="24.95" customHeight="1" spans="1:8">
      <c r="A8" s="113">
        <f>SUBTOTAL(103,C$2:C8)-1</f>
        <v>6</v>
      </c>
      <c r="B8" s="116" t="s">
        <v>9</v>
      </c>
      <c r="C8" s="116" t="s">
        <v>13</v>
      </c>
      <c r="D8" s="116">
        <f>SUMIFS(汇总表!AH:AH,汇总表!$B:$B,$B8,汇总表!$C:$C,$C8)</f>
        <v>0</v>
      </c>
      <c r="E8" s="117">
        <f>SUMIFS(汇总表!AG:AG,汇总表!$B:$B,$B8,汇总表!$C:$C,$C8)</f>
        <v>0</v>
      </c>
      <c r="F8" s="117">
        <f>SUMIFS(汇总表!AI:AI,汇总表!$B:$B,$B8,汇总表!$C:$C,$C8)</f>
        <v>0</v>
      </c>
      <c r="G8" s="117">
        <f>SUMIFS(汇总表!AK:AK,汇总表!$B:$B,$B8,汇总表!$C:$C,$C8)</f>
        <v>0</v>
      </c>
      <c r="H8" s="116"/>
    </row>
    <row r="9" s="109" customFormat="1" ht="24.95" customHeight="1" spans="1:8">
      <c r="A9" s="113">
        <f>SUBTOTAL(103,C$2:C9)-1</f>
        <v>7</v>
      </c>
      <c r="B9" s="116" t="s">
        <v>9</v>
      </c>
      <c r="C9" s="116" t="s">
        <v>14</v>
      </c>
      <c r="D9" s="116">
        <f>SUMIFS(汇总表!AH:AH,汇总表!$B:$B,$B9,汇总表!$C:$C,$C9)</f>
        <v>0</v>
      </c>
      <c r="E9" s="117">
        <f>SUMIFS(汇总表!AG:AG,汇总表!$B:$B,$B9,汇总表!$C:$C,$C9)</f>
        <v>0</v>
      </c>
      <c r="F9" s="117">
        <f>SUMIFS(汇总表!AI:AI,汇总表!$B:$B,$B9,汇总表!$C:$C,$C9)</f>
        <v>0</v>
      </c>
      <c r="G9" s="117">
        <f>SUMIFS(汇总表!AK:AK,汇总表!$B:$B,$B9,汇总表!$C:$C,$C9)</f>
        <v>0</v>
      </c>
      <c r="H9" s="116"/>
    </row>
    <row r="10" s="109" customFormat="1" ht="24.95" customHeight="1" spans="1:8">
      <c r="A10" s="113">
        <f>SUBTOTAL(103,C$2:C10)-1</f>
        <v>8</v>
      </c>
      <c r="B10" s="116" t="s">
        <v>9</v>
      </c>
      <c r="C10" s="116" t="s">
        <v>119</v>
      </c>
      <c r="D10" s="116">
        <f>SUMIFS(汇总表!AH:AH,汇总表!$B:$B,$B10,汇总表!$C:$C,$C10)</f>
        <v>0</v>
      </c>
      <c r="E10" s="117">
        <f>SUMIFS(汇总表!AG:AG,汇总表!$B:$B,$B10,汇总表!$C:$C,$C10)</f>
        <v>0</v>
      </c>
      <c r="F10" s="117">
        <f>SUMIFS(汇总表!AI:AI,汇总表!$B:$B,$B10,汇总表!$C:$C,$C10)</f>
        <v>0</v>
      </c>
      <c r="G10" s="117">
        <f>SUMIFS(汇总表!AK:AK,汇总表!$B:$B,$B10,汇总表!$C:$C,$C10)</f>
        <v>0</v>
      </c>
      <c r="H10" s="116"/>
    </row>
    <row r="11" s="109" customFormat="1" ht="24.95" customHeight="1" spans="1:8">
      <c r="A11" s="113">
        <f>SUBTOTAL(103,C$2:C11)-1</f>
        <v>9</v>
      </c>
      <c r="B11" s="116" t="s">
        <v>9</v>
      </c>
      <c r="C11" s="116" t="s">
        <v>15</v>
      </c>
      <c r="D11" s="116">
        <f>SUMIFS(汇总表!AH:AH,汇总表!$B:$B,$B11,汇总表!$C:$C,$C11)</f>
        <v>0</v>
      </c>
      <c r="E11" s="117">
        <f>SUMIFS(汇总表!AG:AG,汇总表!$B:$B,$B11,汇总表!$C:$C,$C11)</f>
        <v>0</v>
      </c>
      <c r="F11" s="117">
        <f>SUMIFS(汇总表!AI:AI,汇总表!$B:$B,$B11,汇总表!$C:$C,$C11)</f>
        <v>0</v>
      </c>
      <c r="G11" s="117">
        <f>SUMIFS(汇总表!AK:AK,汇总表!$B:$B,$B11,汇总表!$C:$C,$C11)</f>
        <v>0</v>
      </c>
      <c r="H11" s="116"/>
    </row>
    <row r="12" s="109" customFormat="1" ht="24.95" customHeight="1" spans="1:8">
      <c r="A12" s="113">
        <f>SUBTOTAL(103,C$2:C12)-1</f>
        <v>10</v>
      </c>
      <c r="B12" s="116" t="s">
        <v>9</v>
      </c>
      <c r="C12" s="116" t="s">
        <v>16</v>
      </c>
      <c r="D12" s="116">
        <f>SUMIFS(汇总表!AH:AH,汇总表!$B:$B,$B12,汇总表!$C:$C,$C12)</f>
        <v>0</v>
      </c>
      <c r="E12" s="117">
        <f>SUMIFS(汇总表!AG:AG,汇总表!$B:$B,$B12,汇总表!$C:$C,$C12)</f>
        <v>0</v>
      </c>
      <c r="F12" s="117">
        <f>SUMIFS(汇总表!AI:AI,汇总表!$B:$B,$B12,汇总表!$C:$C,$C12)</f>
        <v>0</v>
      </c>
      <c r="G12" s="117">
        <f>SUMIFS(汇总表!AK:AK,汇总表!$B:$B,$B12,汇总表!$C:$C,$C12)</f>
        <v>0</v>
      </c>
      <c r="H12" s="116"/>
    </row>
    <row r="13" s="109" customFormat="1" ht="24.95" customHeight="1" spans="1:8">
      <c r="A13" s="113">
        <f>SUBTOTAL(103,C$2:C13)-1</f>
        <v>11</v>
      </c>
      <c r="B13" s="116" t="s">
        <v>9</v>
      </c>
      <c r="C13" s="116" t="s">
        <v>17</v>
      </c>
      <c r="D13" s="116">
        <f>SUMIFS(汇总表!AH:AH,汇总表!$B:$B,$B13,汇总表!$C:$C,$C13)</f>
        <v>0</v>
      </c>
      <c r="E13" s="117">
        <f>SUMIFS(汇总表!AG:AG,汇总表!$B:$B,$B13,汇总表!$C:$C,$C13)</f>
        <v>0</v>
      </c>
      <c r="F13" s="117">
        <f>SUMIFS(汇总表!AI:AI,汇总表!$B:$B,$B13,汇总表!$C:$C,$C13)</f>
        <v>0</v>
      </c>
      <c r="G13" s="117">
        <f>SUMIFS(汇总表!AK:AK,汇总表!$B:$B,$B13,汇总表!$C:$C,$C13)</f>
        <v>0</v>
      </c>
      <c r="H13" s="116"/>
    </row>
    <row r="14" s="108" customFormat="1" ht="24.95" customHeight="1" spans="1:8">
      <c r="A14" s="113">
        <f>SUBTOTAL(103,C$2:C14)-1</f>
        <v>12</v>
      </c>
      <c r="B14" s="113" t="s">
        <v>18</v>
      </c>
      <c r="C14" s="113" t="s">
        <v>156</v>
      </c>
      <c r="D14" s="113">
        <f>SUMIFS(汇总表!AH:AH,汇总表!$B:$B,$B14,汇总表!$C:$C,$C14)</f>
        <v>0</v>
      </c>
      <c r="E14" s="114">
        <f>SUMIFS(汇总表!AG:AG,汇总表!$B:$B,$B14,汇总表!$C:$C,$C14)</f>
        <v>0</v>
      </c>
      <c r="F14" s="114">
        <f>SUMIFS(汇总表!AI:AI,汇总表!$B:$B,$B14,汇总表!$C:$C,$C14)</f>
        <v>0</v>
      </c>
      <c r="G14" s="114">
        <f>SUMIFS(汇总表!AK:AK,汇总表!$B:$B,$B14,汇总表!$C:$C,$C14)</f>
        <v>0</v>
      </c>
      <c r="H14" s="113"/>
    </row>
    <row r="15" s="109" customFormat="1" ht="24.95" customHeight="1" spans="1:8">
      <c r="A15" s="113">
        <f>SUBTOTAL(103,C$2:C15)-1</f>
        <v>13</v>
      </c>
      <c r="B15" s="116" t="s">
        <v>18</v>
      </c>
      <c r="C15" s="116" t="s">
        <v>19</v>
      </c>
      <c r="D15" s="116">
        <f>SUMIFS(汇总表!AH:AH,汇总表!$B:$B,$B15,汇总表!$C:$C,$C15)</f>
        <v>0</v>
      </c>
      <c r="E15" s="117">
        <f>SUMIFS(汇总表!AG:AG,汇总表!$B:$B,$B15,汇总表!$C:$C,$C15)</f>
        <v>0</v>
      </c>
      <c r="F15" s="117">
        <f>SUMIFS(汇总表!AI:AI,汇总表!$B:$B,$B15,汇总表!$C:$C,$C15)</f>
        <v>0</v>
      </c>
      <c r="G15" s="117">
        <f>SUMIFS(汇总表!AK:AK,汇总表!$B:$B,$B15,汇总表!$C:$C,$C15)</f>
        <v>0</v>
      </c>
      <c r="H15" s="116"/>
    </row>
    <row r="16" s="109" customFormat="1" ht="24.95" customHeight="1" spans="1:8">
      <c r="A16" s="113">
        <f>SUBTOTAL(103,C$2:C16)-1</f>
        <v>14</v>
      </c>
      <c r="B16" s="116" t="s">
        <v>18</v>
      </c>
      <c r="C16" s="116" t="s">
        <v>20</v>
      </c>
      <c r="D16" s="116">
        <f>SUMIFS(汇总表!AH:AH,汇总表!$B:$B,$B16,汇总表!$C:$C,$C16)</f>
        <v>0</v>
      </c>
      <c r="E16" s="117">
        <f>SUMIFS(汇总表!AG:AG,汇总表!$B:$B,$B16,汇总表!$C:$C,$C16)</f>
        <v>0</v>
      </c>
      <c r="F16" s="117">
        <f>SUMIFS(汇总表!AI:AI,汇总表!$B:$B,$B16,汇总表!$C:$C,$C16)</f>
        <v>0</v>
      </c>
      <c r="G16" s="117">
        <f>SUMIFS(汇总表!AK:AK,汇总表!$B:$B,$B16,汇总表!$C:$C,$C16)</f>
        <v>0</v>
      </c>
      <c r="H16" s="116"/>
    </row>
    <row r="17" s="109" customFormat="1" ht="24.95" customHeight="1" spans="1:8">
      <c r="A17" s="113">
        <f>SUBTOTAL(103,C$2:C17)-1</f>
        <v>15</v>
      </c>
      <c r="B17" s="116" t="s">
        <v>18</v>
      </c>
      <c r="C17" s="116" t="s">
        <v>21</v>
      </c>
      <c r="D17" s="116">
        <f>SUMIFS(汇总表!AH:AH,汇总表!$B:$B,$B17,汇总表!$C:$C,$C17)</f>
        <v>0</v>
      </c>
      <c r="E17" s="117">
        <f>SUMIFS(汇总表!AG:AG,汇总表!$B:$B,$B17,汇总表!$C:$C,$C17)</f>
        <v>0</v>
      </c>
      <c r="F17" s="117">
        <f>SUMIFS(汇总表!AI:AI,汇总表!$B:$B,$B17,汇总表!$C:$C,$C17)</f>
        <v>0</v>
      </c>
      <c r="G17" s="117">
        <f>SUMIFS(汇总表!AK:AK,汇总表!$B:$B,$B17,汇总表!$C:$C,$C17)</f>
        <v>0</v>
      </c>
      <c r="H17" s="116"/>
    </row>
    <row r="18" s="109" customFormat="1" ht="24.95" customHeight="1" spans="1:8">
      <c r="A18" s="113">
        <f>SUBTOTAL(103,C$2:C18)-1</f>
        <v>16</v>
      </c>
      <c r="B18" s="116" t="s">
        <v>18</v>
      </c>
      <c r="C18" s="116" t="s">
        <v>22</v>
      </c>
      <c r="D18" s="116">
        <f>SUMIFS(汇总表!AH:AH,汇总表!$B:$B,$B18,汇总表!$C:$C,$C18)</f>
        <v>0</v>
      </c>
      <c r="E18" s="117">
        <f>SUMIFS(汇总表!AG:AG,汇总表!$B:$B,$B18,汇总表!$C:$C,$C18)</f>
        <v>0</v>
      </c>
      <c r="F18" s="117">
        <f>SUMIFS(汇总表!AI:AI,汇总表!$B:$B,$B18,汇总表!$C:$C,$C18)</f>
        <v>0</v>
      </c>
      <c r="G18" s="117">
        <f>SUMIFS(汇总表!AK:AK,汇总表!$B:$B,$B18,汇总表!$C:$C,$C18)</f>
        <v>0</v>
      </c>
      <c r="H18" s="116"/>
    </row>
    <row r="19" s="109" customFormat="1" ht="24.95" customHeight="1" spans="1:8">
      <c r="A19" s="113">
        <f>SUBTOTAL(103,C$2:C19)-1</f>
        <v>17</v>
      </c>
      <c r="B19" s="116" t="s">
        <v>18</v>
      </c>
      <c r="C19" s="116" t="s">
        <v>23</v>
      </c>
      <c r="D19" s="116">
        <f>SUMIFS(汇总表!AH:AH,汇总表!$B:$B,$B19,汇总表!$C:$C,$C19)</f>
        <v>0</v>
      </c>
      <c r="E19" s="117">
        <f>SUMIFS(汇总表!AG:AG,汇总表!$B:$B,$B19,汇总表!$C:$C,$C19)</f>
        <v>0</v>
      </c>
      <c r="F19" s="117">
        <f>SUMIFS(汇总表!AI:AI,汇总表!$B:$B,$B19,汇总表!$C:$C,$C19)</f>
        <v>0</v>
      </c>
      <c r="G19" s="117">
        <f>SUMIFS(汇总表!AK:AK,汇总表!$B:$B,$B19,汇总表!$C:$C,$C19)</f>
        <v>0</v>
      </c>
      <c r="H19" s="116"/>
    </row>
    <row r="20" s="109" customFormat="1" ht="24.95" customHeight="1" spans="1:8">
      <c r="A20" s="113">
        <f>SUBTOTAL(103,C$2:C20)-1</f>
        <v>18</v>
      </c>
      <c r="B20" s="116" t="s">
        <v>18</v>
      </c>
      <c r="C20" s="116" t="s">
        <v>24</v>
      </c>
      <c r="D20" s="116">
        <f>SUMIFS(汇总表!AH:AH,汇总表!$B:$B,$B20,汇总表!$C:$C,$C20)</f>
        <v>0</v>
      </c>
      <c r="E20" s="117">
        <f>SUMIFS(汇总表!AG:AG,汇总表!$B:$B,$B20,汇总表!$C:$C,$C20)</f>
        <v>0</v>
      </c>
      <c r="F20" s="117">
        <f>SUMIFS(汇总表!AI:AI,汇总表!$B:$B,$B20,汇总表!$C:$C,$C20)</f>
        <v>0</v>
      </c>
      <c r="G20" s="117">
        <f>SUMIFS(汇总表!AK:AK,汇总表!$B:$B,$B20,汇总表!$C:$C,$C20)</f>
        <v>0</v>
      </c>
      <c r="H20" s="116"/>
    </row>
    <row r="21" s="108" customFormat="1" ht="24.95" customHeight="1" spans="1:8">
      <c r="A21" s="113">
        <f>SUBTOTAL(103,C$2:C21)-1</f>
        <v>19</v>
      </c>
      <c r="B21" s="113" t="s">
        <v>25</v>
      </c>
      <c r="C21" s="113" t="s">
        <v>156</v>
      </c>
      <c r="D21" s="113">
        <f>SUMIFS(汇总表!AH:AH,汇总表!$B:$B,$B21,汇总表!$C:$C,$C21)</f>
        <v>1258</v>
      </c>
      <c r="E21" s="114">
        <f>SUMIFS(汇总表!AG:AG,汇总表!$B:$B,$B21,汇总表!$C:$C,$C21)</f>
        <v>186.64</v>
      </c>
      <c r="F21" s="114">
        <f>SUMIFS(汇总表!AI:AI,汇总表!$B:$B,$B21,汇总表!$C:$C,$C21)</f>
        <v>119.57</v>
      </c>
      <c r="G21" s="114">
        <f>SUMIFS(汇总表!AK:AK,汇总表!$B:$B,$B21,汇总表!$C:$C,$C21)</f>
        <v>67.07</v>
      </c>
      <c r="H21" s="113"/>
    </row>
    <row r="22" s="109" customFormat="1" ht="24.95" customHeight="1" spans="1:8">
      <c r="A22" s="113">
        <f>SUBTOTAL(103,C$2:C22)-1</f>
        <v>20</v>
      </c>
      <c r="B22" s="116" t="s">
        <v>25</v>
      </c>
      <c r="C22" s="116" t="s">
        <v>26</v>
      </c>
      <c r="D22" s="116">
        <f>SUMIFS(汇总表!AH:AH,汇总表!$B:$B,$B22,汇总表!$C:$C,$C22)</f>
        <v>122</v>
      </c>
      <c r="E22" s="117">
        <f>SUMIFS(汇总表!AG:AG,汇总表!$B:$B,$B22,汇总表!$C:$C,$C22)</f>
        <v>14.54</v>
      </c>
      <c r="F22" s="117">
        <f>SUMIFS(汇总表!AI:AI,汇总表!$B:$B,$B22,汇总表!$C:$C,$C22)</f>
        <v>11.6</v>
      </c>
      <c r="G22" s="117">
        <f>SUMIFS(汇总表!AK:AK,汇总表!$B:$B,$B22,汇总表!$C:$C,$C22)</f>
        <v>2.94</v>
      </c>
      <c r="H22" s="116"/>
    </row>
    <row r="23" s="109" customFormat="1" ht="24.95" customHeight="1" spans="1:8">
      <c r="A23" s="113">
        <f>SUBTOTAL(103,C$2:C23)-1</f>
        <v>21</v>
      </c>
      <c r="B23" s="116" t="s">
        <v>25</v>
      </c>
      <c r="C23" s="118" t="s">
        <v>27</v>
      </c>
      <c r="D23" s="116">
        <f>SUMIFS(汇总表!AH:AH,汇总表!$B:$B,$B23,汇总表!$C:$C,$C23)</f>
        <v>0</v>
      </c>
      <c r="E23" s="117">
        <f>SUMIFS(汇总表!AG:AG,汇总表!$B:$B,$B23,汇总表!$C:$C,$C23)</f>
        <v>0</v>
      </c>
      <c r="F23" s="117">
        <f>SUMIFS(汇总表!AI:AI,汇总表!$B:$B,$B23,汇总表!$C:$C,$C23)</f>
        <v>0</v>
      </c>
      <c r="G23" s="117">
        <f>SUMIFS(汇总表!AK:AK,汇总表!$B:$B,$B23,汇总表!$C:$C,$C23)</f>
        <v>0</v>
      </c>
      <c r="H23" s="116"/>
    </row>
    <row r="24" s="109" customFormat="1" ht="24.95" customHeight="1" spans="1:8">
      <c r="A24" s="113">
        <f>SUBTOTAL(103,C$2:C24)-1</f>
        <v>22</v>
      </c>
      <c r="B24" s="116" t="s">
        <v>25</v>
      </c>
      <c r="C24" s="116" t="s">
        <v>28</v>
      </c>
      <c r="D24" s="116">
        <f>SUMIFS(汇总表!AH:AH,汇总表!$B:$B,$B24,汇总表!$C:$C,$C24)</f>
        <v>217</v>
      </c>
      <c r="E24" s="117">
        <f>SUMIFS(汇总表!AG:AG,汇总表!$B:$B,$B24,汇总表!$C:$C,$C24)</f>
        <v>25.37</v>
      </c>
      <c r="F24" s="117">
        <f>SUMIFS(汇总表!AI:AI,汇总表!$B:$B,$B24,汇总表!$C:$C,$C24)</f>
        <v>20.62</v>
      </c>
      <c r="G24" s="117">
        <f>SUMIFS(汇总表!AK:AK,汇总表!$B:$B,$B24,汇总表!$C:$C,$C24)</f>
        <v>4.75</v>
      </c>
      <c r="H24" s="116"/>
    </row>
    <row r="25" s="109" customFormat="1" ht="24.95" customHeight="1" spans="1:8">
      <c r="A25" s="113">
        <f>SUBTOTAL(103,C$2:C25)-1</f>
        <v>23</v>
      </c>
      <c r="B25" s="116" t="s">
        <v>25</v>
      </c>
      <c r="C25" s="116" t="s">
        <v>29</v>
      </c>
      <c r="D25" s="116">
        <f>SUMIFS(汇总表!AH:AH,汇总表!$B:$B,$B25,汇总表!$C:$C,$C25)</f>
        <v>167</v>
      </c>
      <c r="E25" s="117">
        <f>SUMIFS(汇总表!AG:AG,汇总表!$B:$B,$B25,汇总表!$C:$C,$C25)</f>
        <v>20.91</v>
      </c>
      <c r="F25" s="117">
        <f>SUMIFS(汇总表!AI:AI,汇总表!$B:$B,$B25,汇总表!$C:$C,$C25)</f>
        <v>15.87</v>
      </c>
      <c r="G25" s="117">
        <f>SUMIFS(汇总表!AK:AK,汇总表!$B:$B,$B25,汇总表!$C:$C,$C25)</f>
        <v>5.04</v>
      </c>
      <c r="H25" s="116"/>
    </row>
    <row r="26" s="109" customFormat="1" ht="24.95" customHeight="1" spans="1:8">
      <c r="A26" s="113">
        <f>SUBTOTAL(103,C$2:C26)-1</f>
        <v>24</v>
      </c>
      <c r="B26" s="116" t="s">
        <v>25</v>
      </c>
      <c r="C26" s="116" t="s">
        <v>30</v>
      </c>
      <c r="D26" s="116">
        <f>SUMIFS(汇总表!AH:AH,汇总表!$B:$B,$B26,汇总表!$C:$C,$C26)</f>
        <v>70</v>
      </c>
      <c r="E26" s="117">
        <f>SUMIFS(汇总表!AG:AG,汇总表!$B:$B,$B26,汇总表!$C:$C,$C26)</f>
        <v>15.87</v>
      </c>
      <c r="F26" s="117">
        <f>SUMIFS(汇总表!AI:AI,汇总表!$B:$B,$B26,汇总表!$C:$C,$C26)</f>
        <v>6.65</v>
      </c>
      <c r="G26" s="117">
        <f>SUMIFS(汇总表!AK:AK,汇总表!$B:$B,$B26,汇总表!$C:$C,$C26)</f>
        <v>9.22</v>
      </c>
      <c r="H26" s="116"/>
    </row>
    <row r="27" s="109" customFormat="1" ht="24.95" customHeight="1" spans="1:8">
      <c r="A27" s="113">
        <f>SUBTOTAL(103,C$2:C27)-1</f>
        <v>25</v>
      </c>
      <c r="B27" s="116" t="s">
        <v>25</v>
      </c>
      <c r="C27" s="116" t="s">
        <v>120</v>
      </c>
      <c r="D27" s="116">
        <f>SUMIFS(汇总表!AH:AH,汇总表!$B:$B,$B27,汇总表!$C:$C,$C27)</f>
        <v>240</v>
      </c>
      <c r="E27" s="117">
        <f>SUMIFS(汇总表!AG:AG,汇总表!$B:$B,$B27,汇总表!$C:$C,$C27)</f>
        <v>21.57</v>
      </c>
      <c r="F27" s="117">
        <f>SUMIFS(汇总表!AI:AI,汇总表!$B:$B,$B27,汇总表!$C:$C,$C27)</f>
        <v>22.81</v>
      </c>
      <c r="G27" s="117">
        <f>SUMIFS(汇总表!AK:AK,汇总表!$B:$B,$B27,汇总表!$C:$C,$C27)</f>
        <v>-1.24</v>
      </c>
      <c r="H27" s="116"/>
    </row>
    <row r="28" s="109" customFormat="1" ht="24.95" customHeight="1" spans="1:8">
      <c r="A28" s="113">
        <f>SUBTOTAL(103,C$2:C28)-1</f>
        <v>26</v>
      </c>
      <c r="B28" s="116" t="s">
        <v>25</v>
      </c>
      <c r="C28" s="116" t="s">
        <v>31</v>
      </c>
      <c r="D28" s="116">
        <f>SUMIFS(汇总表!AH:AH,汇总表!$B:$B,$B28,汇总表!$C:$C,$C28)</f>
        <v>90</v>
      </c>
      <c r="E28" s="117">
        <f>SUMIFS(汇总表!AG:AG,汇总表!$B:$B,$B28,汇总表!$C:$C,$C28)</f>
        <v>11.69</v>
      </c>
      <c r="F28" s="117">
        <f>SUMIFS(汇总表!AI:AI,汇总表!$B:$B,$B28,汇总表!$C:$C,$C28)</f>
        <v>8.55</v>
      </c>
      <c r="G28" s="117">
        <f>SUMIFS(汇总表!AK:AK,汇总表!$B:$B,$B28,汇总表!$C:$C,$C28)</f>
        <v>3.14</v>
      </c>
      <c r="H28" s="116"/>
    </row>
    <row r="29" s="109" customFormat="1" ht="24.95" customHeight="1" spans="1:8">
      <c r="A29" s="113">
        <f>SUBTOTAL(103,C$2:C29)-1</f>
        <v>27</v>
      </c>
      <c r="B29" s="116" t="s">
        <v>25</v>
      </c>
      <c r="C29" s="116" t="s">
        <v>32</v>
      </c>
      <c r="D29" s="116">
        <f>SUMIFS(汇总表!AH:AH,汇总表!$B:$B,$B29,汇总表!$C:$C,$C29)</f>
        <v>102</v>
      </c>
      <c r="E29" s="117">
        <f>SUMIFS(汇总表!AG:AG,汇总表!$B:$B,$B29,汇总表!$C:$C,$C29)</f>
        <v>28.03</v>
      </c>
      <c r="F29" s="117">
        <f>SUMIFS(汇总表!AI:AI,汇总表!$B:$B,$B29,汇总表!$C:$C,$C29)</f>
        <v>9.69</v>
      </c>
      <c r="G29" s="117">
        <f>SUMIFS(汇总表!AK:AK,汇总表!$B:$B,$B29,汇总表!$C:$C,$C29)</f>
        <v>18.34</v>
      </c>
      <c r="H29" s="116"/>
    </row>
    <row r="30" s="109" customFormat="1" ht="24.95" customHeight="1" spans="1:8">
      <c r="A30" s="113">
        <f>SUBTOTAL(103,C$2:C30)-1</f>
        <v>28</v>
      </c>
      <c r="B30" s="116" t="s">
        <v>25</v>
      </c>
      <c r="C30" s="116" t="s">
        <v>33</v>
      </c>
      <c r="D30" s="116">
        <f>SUMIFS(汇总表!AH:AH,汇总表!$B:$B,$B30,汇总表!$C:$C,$C30)</f>
        <v>104</v>
      </c>
      <c r="E30" s="117">
        <f>SUMIFS(汇总表!AG:AG,汇总表!$B:$B,$B30,汇总表!$C:$C,$C30)</f>
        <v>12.17</v>
      </c>
      <c r="F30" s="117">
        <f>SUMIFS(汇总表!AI:AI,汇总表!$B:$B,$B30,汇总表!$C:$C,$C30)</f>
        <v>9.89</v>
      </c>
      <c r="G30" s="117">
        <f>SUMIFS(汇总表!AK:AK,汇总表!$B:$B,$B30,汇总表!$C:$C,$C30)</f>
        <v>2.28</v>
      </c>
      <c r="H30" s="116"/>
    </row>
    <row r="31" s="109" customFormat="1" ht="24.95" customHeight="1" spans="1:8">
      <c r="A31" s="113">
        <f>SUBTOTAL(103,C$2:C31)-1</f>
        <v>29</v>
      </c>
      <c r="B31" s="116" t="s">
        <v>25</v>
      </c>
      <c r="C31" s="116" t="s">
        <v>34</v>
      </c>
      <c r="D31" s="116">
        <f>SUMIFS(汇总表!AH:AH,汇总表!$B:$B,$B31,汇总表!$C:$C,$C31)</f>
        <v>65</v>
      </c>
      <c r="E31" s="117">
        <f>SUMIFS(汇总表!AG:AG,汇总表!$B:$B,$B31,汇总表!$C:$C,$C31)</f>
        <v>15.49</v>
      </c>
      <c r="F31" s="117">
        <f>SUMIFS(汇总表!AI:AI,汇总表!$B:$B,$B31,汇总表!$C:$C,$C31)</f>
        <v>6.18</v>
      </c>
      <c r="G31" s="117">
        <f>SUMIFS(汇总表!AK:AK,汇总表!$B:$B,$B31,汇总表!$C:$C,$C31)</f>
        <v>9.31</v>
      </c>
      <c r="H31" s="116"/>
    </row>
    <row r="32" s="109" customFormat="1" ht="24.95" customHeight="1" spans="1:8">
      <c r="A32" s="113">
        <f>SUBTOTAL(103,C$2:C32)-1</f>
        <v>30</v>
      </c>
      <c r="B32" s="116" t="s">
        <v>25</v>
      </c>
      <c r="C32" s="116" t="s">
        <v>35</v>
      </c>
      <c r="D32" s="116">
        <f>SUMIFS(汇总表!AH:AH,汇总表!$B:$B,$B32,汇总表!$C:$C,$C32)</f>
        <v>81</v>
      </c>
      <c r="E32" s="117">
        <f>SUMIFS(汇总表!AG:AG,汇总表!$B:$B,$B32,汇总表!$C:$C,$C32)</f>
        <v>21</v>
      </c>
      <c r="F32" s="117">
        <f>SUMIFS(汇总表!AI:AI,汇总表!$B:$B,$B32,汇总表!$C:$C,$C32)</f>
        <v>7.71</v>
      </c>
      <c r="G32" s="117">
        <f>SUMIFS(汇总表!AK:AK,汇总表!$B:$B,$B32,汇总表!$C:$C,$C32)</f>
        <v>13.29</v>
      </c>
      <c r="H32" s="116"/>
    </row>
    <row r="33" s="108" customFormat="1" ht="24.95" customHeight="1" spans="1:8">
      <c r="A33" s="113">
        <f>SUBTOTAL(103,C$2:C33)-1</f>
        <v>31</v>
      </c>
      <c r="B33" s="113" t="s">
        <v>36</v>
      </c>
      <c r="C33" s="113" t="s">
        <v>156</v>
      </c>
      <c r="D33" s="113">
        <f>SUMIFS(汇总表!AH:AH,汇总表!$B:$B,$B33,汇总表!$C:$C,$C33)</f>
        <v>0</v>
      </c>
      <c r="E33" s="114">
        <f>SUMIFS(汇总表!AG:AG,汇总表!$B:$B,$B33,汇总表!$C:$C,$C33)</f>
        <v>0</v>
      </c>
      <c r="F33" s="114">
        <f>SUMIFS(汇总表!AI:AI,汇总表!$B:$B,$B33,汇总表!$C:$C,$C33)</f>
        <v>0</v>
      </c>
      <c r="G33" s="114">
        <f>SUMIFS(汇总表!AK:AK,汇总表!$B:$B,$B33,汇总表!$C:$C,$C33)</f>
        <v>0</v>
      </c>
      <c r="H33" s="113"/>
    </row>
    <row r="34" s="109" customFormat="1" ht="24.95" customHeight="1" spans="1:8">
      <c r="A34" s="113">
        <f>SUBTOTAL(103,C$2:C34)-1</f>
        <v>32</v>
      </c>
      <c r="B34" s="116" t="s">
        <v>36</v>
      </c>
      <c r="C34" s="116" t="s">
        <v>37</v>
      </c>
      <c r="D34" s="116">
        <f>SUMIFS(汇总表!AH:AH,汇总表!$B:$B,$B34,汇总表!$C:$C,$C34)</f>
        <v>0</v>
      </c>
      <c r="E34" s="117">
        <f>SUMIFS(汇总表!AG:AG,汇总表!$B:$B,$B34,汇总表!$C:$C,$C34)</f>
        <v>0</v>
      </c>
      <c r="F34" s="117">
        <f>SUMIFS(汇总表!AI:AI,汇总表!$B:$B,$B34,汇总表!$C:$C,$C34)</f>
        <v>0</v>
      </c>
      <c r="G34" s="117">
        <f>SUMIFS(汇总表!AK:AK,汇总表!$B:$B,$B34,汇总表!$C:$C,$C34)</f>
        <v>0</v>
      </c>
      <c r="H34" s="116"/>
    </row>
    <row r="35" s="109" customFormat="1" ht="24.95" customHeight="1" spans="1:8">
      <c r="A35" s="113">
        <f>SUBTOTAL(103,C$2:C35)-1</f>
        <v>33</v>
      </c>
      <c r="B35" s="116" t="s">
        <v>36</v>
      </c>
      <c r="C35" s="116" t="s">
        <v>38</v>
      </c>
      <c r="D35" s="116">
        <f>SUMIFS(汇总表!AH:AH,汇总表!$B:$B,$B35,汇总表!$C:$C,$C35)</f>
        <v>0</v>
      </c>
      <c r="E35" s="117">
        <f>SUMIFS(汇总表!AG:AG,汇总表!$B:$B,$B35,汇总表!$C:$C,$C35)</f>
        <v>0</v>
      </c>
      <c r="F35" s="117">
        <f>SUMIFS(汇总表!AI:AI,汇总表!$B:$B,$B35,汇总表!$C:$C,$C35)</f>
        <v>0</v>
      </c>
      <c r="G35" s="117">
        <f>SUMIFS(汇总表!AK:AK,汇总表!$B:$B,$B35,汇总表!$C:$C,$C35)</f>
        <v>0</v>
      </c>
      <c r="H35" s="116"/>
    </row>
    <row r="36" s="109" customFormat="1" ht="24.95" customHeight="1" spans="1:8">
      <c r="A36" s="113">
        <f>SUBTOTAL(103,C$2:C36)-1</f>
        <v>34</v>
      </c>
      <c r="B36" s="116" t="s">
        <v>36</v>
      </c>
      <c r="C36" s="116" t="s">
        <v>39</v>
      </c>
      <c r="D36" s="116">
        <f>SUMIFS(汇总表!AH:AH,汇总表!$B:$B,$B36,汇总表!$C:$C,$C36)</f>
        <v>0</v>
      </c>
      <c r="E36" s="117">
        <f>SUMIFS(汇总表!AG:AG,汇总表!$B:$B,$B36,汇总表!$C:$C,$C36)</f>
        <v>0</v>
      </c>
      <c r="F36" s="117">
        <f>SUMIFS(汇总表!AI:AI,汇总表!$B:$B,$B36,汇总表!$C:$C,$C36)</f>
        <v>0</v>
      </c>
      <c r="G36" s="117">
        <f>SUMIFS(汇总表!AK:AK,汇总表!$B:$B,$B36,汇总表!$C:$C,$C36)</f>
        <v>0</v>
      </c>
      <c r="H36" s="116"/>
    </row>
    <row r="37" s="109" customFormat="1" ht="24.95" customHeight="1" spans="1:8">
      <c r="A37" s="113">
        <f>SUBTOTAL(103,C$2:C37)-1</f>
        <v>35</v>
      </c>
      <c r="B37" s="116" t="s">
        <v>36</v>
      </c>
      <c r="C37" s="116" t="s">
        <v>40</v>
      </c>
      <c r="D37" s="116">
        <f>SUMIFS(汇总表!AH:AH,汇总表!$B:$B,$B37,汇总表!$C:$C,$C37)</f>
        <v>0</v>
      </c>
      <c r="E37" s="117">
        <f>SUMIFS(汇总表!AG:AG,汇总表!$B:$B,$B37,汇总表!$C:$C,$C37)</f>
        <v>0</v>
      </c>
      <c r="F37" s="117">
        <f>SUMIFS(汇总表!AI:AI,汇总表!$B:$B,$B37,汇总表!$C:$C,$C37)</f>
        <v>0</v>
      </c>
      <c r="G37" s="117">
        <f>SUMIFS(汇总表!AK:AK,汇总表!$B:$B,$B37,汇总表!$C:$C,$C37)</f>
        <v>0</v>
      </c>
      <c r="H37" s="116"/>
    </row>
    <row r="38" s="109" customFormat="1" ht="24.95" customHeight="1" spans="1:8">
      <c r="A38" s="113">
        <f>SUBTOTAL(103,C$2:C38)-1</f>
        <v>36</v>
      </c>
      <c r="B38" s="116" t="s">
        <v>36</v>
      </c>
      <c r="C38" s="116" t="s">
        <v>121</v>
      </c>
      <c r="D38" s="116">
        <f>SUMIFS(汇总表!AH:AH,汇总表!$B:$B,$B38,汇总表!$C:$C,$C38)</f>
        <v>0</v>
      </c>
      <c r="E38" s="117">
        <f>SUMIFS(汇总表!AG:AG,汇总表!$B:$B,$B38,汇总表!$C:$C,$C38)</f>
        <v>0</v>
      </c>
      <c r="F38" s="117">
        <f>SUMIFS(汇总表!AI:AI,汇总表!$B:$B,$B38,汇总表!$C:$C,$C38)</f>
        <v>0</v>
      </c>
      <c r="G38" s="117">
        <f>SUMIFS(汇总表!AK:AK,汇总表!$B:$B,$B38,汇总表!$C:$C,$C38)</f>
        <v>0</v>
      </c>
      <c r="H38" s="116"/>
    </row>
    <row r="39" s="109" customFormat="1" ht="24.95" customHeight="1" spans="1:8">
      <c r="A39" s="113">
        <f>SUBTOTAL(103,C$2:C39)-1</f>
        <v>37</v>
      </c>
      <c r="B39" s="116" t="s">
        <v>36</v>
      </c>
      <c r="C39" s="116" t="s">
        <v>41</v>
      </c>
      <c r="D39" s="116">
        <f>SUMIFS(汇总表!AH:AH,汇总表!$B:$B,$B39,汇总表!$C:$C,$C39)</f>
        <v>0</v>
      </c>
      <c r="E39" s="117">
        <f>SUMIFS(汇总表!AG:AG,汇总表!$B:$B,$B39,汇总表!$C:$C,$C39)</f>
        <v>0</v>
      </c>
      <c r="F39" s="117">
        <f>SUMIFS(汇总表!AI:AI,汇总表!$B:$B,$B39,汇总表!$C:$C,$C39)</f>
        <v>0</v>
      </c>
      <c r="G39" s="117">
        <f>SUMIFS(汇总表!AK:AK,汇总表!$B:$B,$B39,汇总表!$C:$C,$C39)</f>
        <v>0</v>
      </c>
      <c r="H39" s="116"/>
    </row>
    <row r="40" s="109" customFormat="1" ht="24.95" customHeight="1" spans="1:8">
      <c r="A40" s="113">
        <f>SUBTOTAL(103,C$2:C40)-1</f>
        <v>38</v>
      </c>
      <c r="B40" s="116" t="s">
        <v>36</v>
      </c>
      <c r="C40" s="118" t="s">
        <v>122</v>
      </c>
      <c r="D40" s="116">
        <f>SUMIFS(汇总表!AH:AH,汇总表!$B:$B,$B40,汇总表!$C:$C,$C40)</f>
        <v>0</v>
      </c>
      <c r="E40" s="117">
        <f>SUMIFS(汇总表!AG:AG,汇总表!$B:$B,$B40,汇总表!$C:$C,$C40)</f>
        <v>0</v>
      </c>
      <c r="F40" s="117">
        <f>SUMIFS(汇总表!AI:AI,汇总表!$B:$B,$B40,汇总表!$C:$C,$C40)</f>
        <v>0</v>
      </c>
      <c r="G40" s="117">
        <f>SUMIFS(汇总表!AK:AK,汇总表!$B:$B,$B40,汇总表!$C:$C,$C40)</f>
        <v>0</v>
      </c>
      <c r="H40" s="116"/>
    </row>
    <row r="41" s="109" customFormat="1" ht="24.95" customHeight="1" spans="1:8">
      <c r="A41" s="113">
        <f>SUBTOTAL(103,C$2:C41)-1</f>
        <v>39</v>
      </c>
      <c r="B41" s="116" t="s">
        <v>36</v>
      </c>
      <c r="C41" s="116" t="s">
        <v>123</v>
      </c>
      <c r="D41" s="116">
        <f>SUMIFS(汇总表!AH:AH,汇总表!$B:$B,$B41,汇总表!$C:$C,$C41)</f>
        <v>0</v>
      </c>
      <c r="E41" s="117">
        <f>SUMIFS(汇总表!AG:AG,汇总表!$B:$B,$B41,汇总表!$C:$C,$C41)</f>
        <v>0</v>
      </c>
      <c r="F41" s="117">
        <f>SUMIFS(汇总表!AI:AI,汇总表!$B:$B,$B41,汇总表!$C:$C,$C41)</f>
        <v>0</v>
      </c>
      <c r="G41" s="117">
        <f>SUMIFS(汇总表!AK:AK,汇总表!$B:$B,$B41,汇总表!$C:$C,$C41)</f>
        <v>0</v>
      </c>
      <c r="H41" s="116"/>
    </row>
    <row r="42" s="109" customFormat="1" ht="24.95" customHeight="1" spans="1:8">
      <c r="A42" s="113">
        <f>SUBTOTAL(103,C$2:C42)-1</f>
        <v>40</v>
      </c>
      <c r="B42" s="116" t="s">
        <v>36</v>
      </c>
      <c r="C42" s="116" t="s">
        <v>42</v>
      </c>
      <c r="D42" s="116">
        <f>SUMIFS(汇总表!AH:AH,汇总表!$B:$B,$B42,汇总表!$C:$C,$C42)</f>
        <v>0</v>
      </c>
      <c r="E42" s="117">
        <f>SUMIFS(汇总表!AG:AG,汇总表!$B:$B,$B42,汇总表!$C:$C,$C42)</f>
        <v>0</v>
      </c>
      <c r="F42" s="117">
        <f>SUMIFS(汇总表!AI:AI,汇总表!$B:$B,$B42,汇总表!$C:$C,$C42)</f>
        <v>0</v>
      </c>
      <c r="G42" s="117">
        <f>SUMIFS(汇总表!AK:AK,汇总表!$B:$B,$B42,汇总表!$C:$C,$C42)</f>
        <v>0</v>
      </c>
      <c r="H42" s="116"/>
    </row>
    <row r="43" s="109" customFormat="1" ht="24.95" customHeight="1" spans="1:8">
      <c r="A43" s="113">
        <f>SUBTOTAL(103,C$2:C43)-1</f>
        <v>41</v>
      </c>
      <c r="B43" s="116" t="s">
        <v>36</v>
      </c>
      <c r="C43" s="116" t="s">
        <v>43</v>
      </c>
      <c r="D43" s="116">
        <f>SUMIFS(汇总表!AH:AH,汇总表!$B:$B,$B43,汇总表!$C:$C,$C43)</f>
        <v>0</v>
      </c>
      <c r="E43" s="117">
        <f>SUMIFS(汇总表!AG:AG,汇总表!$B:$B,$B43,汇总表!$C:$C,$C43)</f>
        <v>0</v>
      </c>
      <c r="F43" s="117">
        <f>SUMIFS(汇总表!AI:AI,汇总表!$B:$B,$B43,汇总表!$C:$C,$C43)</f>
        <v>0</v>
      </c>
      <c r="G43" s="117">
        <f>SUMIFS(汇总表!AK:AK,汇总表!$B:$B,$B43,汇总表!$C:$C,$C43)</f>
        <v>0</v>
      </c>
      <c r="H43" s="116"/>
    </row>
    <row r="44" s="109" customFormat="1" ht="24.95" customHeight="1" spans="1:8">
      <c r="A44" s="113">
        <f>SUBTOTAL(103,C$2:C44)-1</f>
        <v>42</v>
      </c>
      <c r="B44" s="116" t="s">
        <v>36</v>
      </c>
      <c r="C44" s="116" t="s">
        <v>124</v>
      </c>
      <c r="D44" s="116">
        <f>SUMIFS(汇总表!AH:AH,汇总表!$B:$B,$B44,汇总表!$C:$C,$C44)</f>
        <v>0</v>
      </c>
      <c r="E44" s="117">
        <f>SUMIFS(汇总表!AG:AG,汇总表!$B:$B,$B44,汇总表!$C:$C,$C44)</f>
        <v>0</v>
      </c>
      <c r="F44" s="117">
        <f>SUMIFS(汇总表!AI:AI,汇总表!$B:$B,$B44,汇总表!$C:$C,$C44)</f>
        <v>0</v>
      </c>
      <c r="G44" s="117">
        <f>SUMIFS(汇总表!AK:AK,汇总表!$B:$B,$B44,汇总表!$C:$C,$C44)</f>
        <v>0</v>
      </c>
      <c r="H44" s="116"/>
    </row>
    <row r="45" s="109" customFormat="1" ht="24.95" customHeight="1" spans="1:8">
      <c r="A45" s="113">
        <f>SUBTOTAL(103,C$2:C45)-1</f>
        <v>43</v>
      </c>
      <c r="B45" s="116" t="s">
        <v>36</v>
      </c>
      <c r="C45" s="116" t="s">
        <v>44</v>
      </c>
      <c r="D45" s="116">
        <f>SUMIFS(汇总表!AH:AH,汇总表!$B:$B,$B45,汇总表!$C:$C,$C45)</f>
        <v>0</v>
      </c>
      <c r="E45" s="117">
        <f>SUMIFS(汇总表!AG:AG,汇总表!$B:$B,$B45,汇总表!$C:$C,$C45)</f>
        <v>0</v>
      </c>
      <c r="F45" s="117">
        <f>SUMIFS(汇总表!AI:AI,汇总表!$B:$B,$B45,汇总表!$C:$C,$C45)</f>
        <v>0</v>
      </c>
      <c r="G45" s="117">
        <f>SUMIFS(汇总表!AK:AK,汇总表!$B:$B,$B45,汇总表!$C:$C,$C45)</f>
        <v>0</v>
      </c>
      <c r="H45" s="116"/>
    </row>
    <row r="46" s="109" customFormat="1" ht="24.95" customHeight="1" spans="1:8">
      <c r="A46" s="113">
        <f>SUBTOTAL(103,C$2:C46)-1</f>
        <v>44</v>
      </c>
      <c r="B46" s="116" t="s">
        <v>36</v>
      </c>
      <c r="C46" s="116" t="s">
        <v>45</v>
      </c>
      <c r="D46" s="116">
        <f>SUMIFS(汇总表!AH:AH,汇总表!$B:$B,$B46,汇总表!$C:$C,$C46)</f>
        <v>0</v>
      </c>
      <c r="E46" s="117">
        <f>SUMIFS(汇总表!AG:AG,汇总表!$B:$B,$B46,汇总表!$C:$C,$C46)</f>
        <v>0</v>
      </c>
      <c r="F46" s="117">
        <f>SUMIFS(汇总表!AI:AI,汇总表!$B:$B,$B46,汇总表!$C:$C,$C46)</f>
        <v>0</v>
      </c>
      <c r="G46" s="117">
        <f>SUMIFS(汇总表!AK:AK,汇总表!$B:$B,$B46,汇总表!$C:$C,$C46)</f>
        <v>0</v>
      </c>
      <c r="H46" s="116"/>
    </row>
    <row r="47" s="109" customFormat="1" ht="24.95" customHeight="1" spans="1:8">
      <c r="A47" s="113">
        <f>SUBTOTAL(103,C$2:C47)-1</f>
        <v>45</v>
      </c>
      <c r="B47" s="116" t="s">
        <v>36</v>
      </c>
      <c r="C47" s="116" t="s">
        <v>46</v>
      </c>
      <c r="D47" s="116">
        <f>SUMIFS(汇总表!AH:AH,汇总表!$B:$B,$B47,汇总表!$C:$C,$C47)</f>
        <v>0</v>
      </c>
      <c r="E47" s="117">
        <f>SUMIFS(汇总表!AG:AG,汇总表!$B:$B,$B47,汇总表!$C:$C,$C47)</f>
        <v>0</v>
      </c>
      <c r="F47" s="117">
        <f>SUMIFS(汇总表!AI:AI,汇总表!$B:$B,$B47,汇总表!$C:$C,$C47)</f>
        <v>0</v>
      </c>
      <c r="G47" s="117">
        <f>SUMIFS(汇总表!AK:AK,汇总表!$B:$B,$B47,汇总表!$C:$C,$C47)</f>
        <v>0</v>
      </c>
      <c r="H47" s="116"/>
    </row>
    <row r="48" s="109" customFormat="1" ht="24.95" customHeight="1" spans="1:8">
      <c r="A48" s="113">
        <f>SUBTOTAL(103,C$2:C48)-1</f>
        <v>46</v>
      </c>
      <c r="B48" s="116" t="s">
        <v>36</v>
      </c>
      <c r="C48" s="116" t="s">
        <v>47</v>
      </c>
      <c r="D48" s="116">
        <f>SUMIFS(汇总表!AH:AH,汇总表!$B:$B,$B48,汇总表!$C:$C,$C48)</f>
        <v>0</v>
      </c>
      <c r="E48" s="117">
        <f>SUMIFS(汇总表!AG:AG,汇总表!$B:$B,$B48,汇总表!$C:$C,$C48)</f>
        <v>0</v>
      </c>
      <c r="F48" s="117">
        <f>SUMIFS(汇总表!AI:AI,汇总表!$B:$B,$B48,汇总表!$C:$C,$C48)</f>
        <v>0</v>
      </c>
      <c r="G48" s="117">
        <f>SUMIFS(汇总表!AK:AK,汇总表!$B:$B,$B48,汇总表!$C:$C,$C48)</f>
        <v>0</v>
      </c>
      <c r="H48" s="116"/>
    </row>
    <row r="49" s="109" customFormat="1" ht="24.95" customHeight="1" spans="1:8">
      <c r="A49" s="113">
        <f>SUBTOTAL(103,C$2:C49)-1</f>
        <v>47</v>
      </c>
      <c r="B49" s="116" t="s">
        <v>36</v>
      </c>
      <c r="C49" s="116" t="s">
        <v>48</v>
      </c>
      <c r="D49" s="116">
        <f>SUMIFS(汇总表!AH:AH,汇总表!$B:$B,$B49,汇总表!$C:$C,$C49)</f>
        <v>0</v>
      </c>
      <c r="E49" s="117">
        <f>SUMIFS(汇总表!AG:AG,汇总表!$B:$B,$B49,汇总表!$C:$C,$C49)</f>
        <v>0</v>
      </c>
      <c r="F49" s="117">
        <f>SUMIFS(汇总表!AI:AI,汇总表!$B:$B,$B49,汇总表!$C:$C,$C49)</f>
        <v>0</v>
      </c>
      <c r="G49" s="117">
        <f>SUMIFS(汇总表!AK:AK,汇总表!$B:$B,$B49,汇总表!$C:$C,$C49)</f>
        <v>0</v>
      </c>
      <c r="H49" s="116"/>
    </row>
    <row r="50" s="109" customFormat="1" ht="24.95" customHeight="1" spans="1:8">
      <c r="A50" s="113">
        <f>SUBTOTAL(103,C$2:C50)-1</f>
        <v>48</v>
      </c>
      <c r="B50" s="116" t="s">
        <v>36</v>
      </c>
      <c r="C50" s="116" t="s">
        <v>125</v>
      </c>
      <c r="D50" s="116">
        <f>SUMIFS(汇总表!AH:AH,汇总表!$B:$B,$B50,汇总表!$C:$C,$C50)</f>
        <v>0</v>
      </c>
      <c r="E50" s="117">
        <f>SUMIFS(汇总表!AG:AG,汇总表!$B:$B,$B50,汇总表!$C:$C,$C50)</f>
        <v>0</v>
      </c>
      <c r="F50" s="117">
        <f>SUMIFS(汇总表!AI:AI,汇总表!$B:$B,$B50,汇总表!$C:$C,$C50)</f>
        <v>0</v>
      </c>
      <c r="G50" s="117">
        <f>SUMIFS(汇总表!AK:AK,汇总表!$B:$B,$B50,汇总表!$C:$C,$C50)</f>
        <v>0</v>
      </c>
      <c r="H50" s="116"/>
    </row>
    <row r="51" s="108" customFormat="1" ht="24.95" customHeight="1" spans="1:8">
      <c r="A51" s="113">
        <f>SUBTOTAL(103,C$2:C51)-1</f>
        <v>49</v>
      </c>
      <c r="B51" s="113" t="s">
        <v>49</v>
      </c>
      <c r="C51" s="113" t="s">
        <v>156</v>
      </c>
      <c r="D51" s="113">
        <f>SUMIFS(汇总表!AH:AH,汇总表!$B:$B,$B51,汇总表!$C:$C,$C51)</f>
        <v>0</v>
      </c>
      <c r="E51" s="114">
        <f>SUMIFS(汇总表!AG:AG,汇总表!$B:$B,$B51,汇总表!$C:$C,$C51)</f>
        <v>0</v>
      </c>
      <c r="F51" s="114">
        <f>SUMIFS(汇总表!AI:AI,汇总表!$B:$B,$B51,汇总表!$C:$C,$C51)</f>
        <v>0</v>
      </c>
      <c r="G51" s="114">
        <f>SUMIFS(汇总表!AK:AK,汇总表!$B:$B,$B51,汇总表!$C:$C,$C51)</f>
        <v>0</v>
      </c>
      <c r="H51" s="113"/>
    </row>
    <row r="52" s="109" customFormat="1" ht="24.95" customHeight="1" spans="1:8">
      <c r="A52" s="113">
        <f>SUBTOTAL(103,C$2:C52)-1</f>
        <v>50</v>
      </c>
      <c r="B52" s="116" t="s">
        <v>49</v>
      </c>
      <c r="C52" s="116" t="s">
        <v>50</v>
      </c>
      <c r="D52" s="116">
        <f>SUMIFS(汇总表!AH:AH,汇总表!$B:$B,$B52,汇总表!$C:$C,$C52)</f>
        <v>0</v>
      </c>
      <c r="E52" s="117">
        <f>SUMIFS(汇总表!AG:AG,汇总表!$B:$B,$B52,汇总表!$C:$C,$C52)</f>
        <v>0</v>
      </c>
      <c r="F52" s="117">
        <f>SUMIFS(汇总表!AI:AI,汇总表!$B:$B,$B52,汇总表!$C:$C,$C52)</f>
        <v>0</v>
      </c>
      <c r="G52" s="117">
        <f>SUMIFS(汇总表!AK:AK,汇总表!$B:$B,$B52,汇总表!$C:$C,$C52)</f>
        <v>0</v>
      </c>
      <c r="H52" s="116"/>
    </row>
    <row r="53" s="109" customFormat="1" ht="24.95" customHeight="1" spans="1:8">
      <c r="A53" s="113">
        <f>SUBTOTAL(103,C$2:C53)-1</f>
        <v>51</v>
      </c>
      <c r="B53" s="116" t="s">
        <v>49</v>
      </c>
      <c r="C53" s="116" t="s">
        <v>51</v>
      </c>
      <c r="D53" s="116">
        <f>SUMIFS(汇总表!AH:AH,汇总表!$B:$B,$B53,汇总表!$C:$C,$C53)</f>
        <v>0</v>
      </c>
      <c r="E53" s="117">
        <f>SUMIFS(汇总表!AG:AG,汇总表!$B:$B,$B53,汇总表!$C:$C,$C53)</f>
        <v>0</v>
      </c>
      <c r="F53" s="117">
        <f>SUMIFS(汇总表!AI:AI,汇总表!$B:$B,$B53,汇总表!$C:$C,$C53)</f>
        <v>0</v>
      </c>
      <c r="G53" s="117">
        <f>SUMIFS(汇总表!AK:AK,汇总表!$B:$B,$B53,汇总表!$C:$C,$C53)</f>
        <v>0</v>
      </c>
      <c r="H53" s="116"/>
    </row>
    <row r="54" s="109" customFormat="1" ht="24.95" customHeight="1" spans="1:8">
      <c r="A54" s="113">
        <f>SUBTOTAL(103,C$2:C54)-1</f>
        <v>52</v>
      </c>
      <c r="B54" s="116" t="s">
        <v>49</v>
      </c>
      <c r="C54" s="116" t="s">
        <v>52</v>
      </c>
      <c r="D54" s="116">
        <f>SUMIFS(汇总表!AH:AH,汇总表!$B:$B,$B54,汇总表!$C:$C,$C54)</f>
        <v>0</v>
      </c>
      <c r="E54" s="117">
        <f>SUMIFS(汇总表!AG:AG,汇总表!$B:$B,$B54,汇总表!$C:$C,$C54)</f>
        <v>0</v>
      </c>
      <c r="F54" s="117">
        <f>SUMIFS(汇总表!AI:AI,汇总表!$B:$B,$B54,汇总表!$C:$C,$C54)</f>
        <v>0</v>
      </c>
      <c r="G54" s="117">
        <f>SUMIFS(汇总表!AK:AK,汇总表!$B:$B,$B54,汇总表!$C:$C,$C54)</f>
        <v>0</v>
      </c>
      <c r="H54" s="116"/>
    </row>
    <row r="55" s="109" customFormat="1" ht="24.95" customHeight="1" spans="1:8">
      <c r="A55" s="113">
        <f>SUBTOTAL(103,C$2:C55)-1</f>
        <v>53</v>
      </c>
      <c r="B55" s="116" t="s">
        <v>49</v>
      </c>
      <c r="C55" s="116" t="s">
        <v>53</v>
      </c>
      <c r="D55" s="116">
        <f>SUMIFS(汇总表!AH:AH,汇总表!$B:$B,$B55,汇总表!$C:$C,$C55)</f>
        <v>0</v>
      </c>
      <c r="E55" s="117">
        <f>SUMIFS(汇总表!AG:AG,汇总表!$B:$B,$B55,汇总表!$C:$C,$C55)</f>
        <v>0</v>
      </c>
      <c r="F55" s="117">
        <f>SUMIFS(汇总表!AI:AI,汇总表!$B:$B,$B55,汇总表!$C:$C,$C55)</f>
        <v>0</v>
      </c>
      <c r="G55" s="117">
        <f>SUMIFS(汇总表!AK:AK,汇总表!$B:$B,$B55,汇总表!$C:$C,$C55)</f>
        <v>0</v>
      </c>
      <c r="H55" s="116"/>
    </row>
    <row r="56" s="109" customFormat="1" ht="24.95" customHeight="1" spans="1:8">
      <c r="A56" s="113">
        <f>SUBTOTAL(103,C$2:C56)-1</f>
        <v>54</v>
      </c>
      <c r="B56" s="116" t="s">
        <v>49</v>
      </c>
      <c r="C56" s="116" t="s">
        <v>54</v>
      </c>
      <c r="D56" s="116">
        <f>SUMIFS(汇总表!AH:AH,汇总表!$B:$B,$B56,汇总表!$C:$C,$C56)</f>
        <v>0</v>
      </c>
      <c r="E56" s="117">
        <f>SUMIFS(汇总表!AG:AG,汇总表!$B:$B,$B56,汇总表!$C:$C,$C56)</f>
        <v>0</v>
      </c>
      <c r="F56" s="117">
        <f>SUMIFS(汇总表!AI:AI,汇总表!$B:$B,$B56,汇总表!$C:$C,$C56)</f>
        <v>0</v>
      </c>
      <c r="G56" s="117">
        <f>SUMIFS(汇总表!AK:AK,汇总表!$B:$B,$B56,汇总表!$C:$C,$C56)</f>
        <v>0</v>
      </c>
      <c r="H56" s="116"/>
    </row>
    <row r="57" s="109" customFormat="1" ht="24.95" customHeight="1" spans="1:8">
      <c r="A57" s="113">
        <f>SUBTOTAL(103,C$2:C57)-1</f>
        <v>55</v>
      </c>
      <c r="B57" s="116" t="s">
        <v>49</v>
      </c>
      <c r="C57" s="116" t="s">
        <v>126</v>
      </c>
      <c r="D57" s="116">
        <f>SUMIFS(汇总表!AH:AH,汇总表!$B:$B,$B57,汇总表!$C:$C,$C57)</f>
        <v>0</v>
      </c>
      <c r="E57" s="117">
        <f>SUMIFS(汇总表!AG:AG,汇总表!$B:$B,$B57,汇总表!$C:$C,$C57)</f>
        <v>0</v>
      </c>
      <c r="F57" s="117">
        <f>SUMIFS(汇总表!AI:AI,汇总表!$B:$B,$B57,汇总表!$C:$C,$C57)</f>
        <v>0</v>
      </c>
      <c r="G57" s="117">
        <f>SUMIFS(汇总表!AK:AK,汇总表!$B:$B,$B57,汇总表!$C:$C,$C57)</f>
        <v>0</v>
      </c>
      <c r="H57" s="116"/>
    </row>
    <row r="58" s="109" customFormat="1" ht="24.95" customHeight="1" spans="1:8">
      <c r="A58" s="113">
        <f>SUBTOTAL(103,C$2:C58)-1</f>
        <v>56</v>
      </c>
      <c r="B58" s="116" t="s">
        <v>49</v>
      </c>
      <c r="C58" s="116" t="s">
        <v>55</v>
      </c>
      <c r="D58" s="116">
        <f>SUMIFS(汇总表!AH:AH,汇总表!$B:$B,$B58,汇总表!$C:$C,$C58)</f>
        <v>0</v>
      </c>
      <c r="E58" s="117">
        <f>SUMIFS(汇总表!AG:AG,汇总表!$B:$B,$B58,汇总表!$C:$C,$C58)</f>
        <v>0</v>
      </c>
      <c r="F58" s="117">
        <f>SUMIFS(汇总表!AI:AI,汇总表!$B:$B,$B58,汇总表!$C:$C,$C58)</f>
        <v>0</v>
      </c>
      <c r="G58" s="117">
        <f>SUMIFS(汇总表!AK:AK,汇总表!$B:$B,$B58,汇总表!$C:$C,$C58)</f>
        <v>0</v>
      </c>
      <c r="H58" s="116"/>
    </row>
    <row r="59" s="109" customFormat="1" ht="24.95" customHeight="1" spans="1:8">
      <c r="A59" s="113">
        <f>SUBTOTAL(103,C$2:C59)-1</f>
        <v>57</v>
      </c>
      <c r="B59" s="116" t="s">
        <v>49</v>
      </c>
      <c r="C59" s="116" t="s">
        <v>56</v>
      </c>
      <c r="D59" s="116">
        <f>SUMIFS(汇总表!AH:AH,汇总表!$B:$B,$B59,汇总表!$C:$C,$C59)</f>
        <v>0</v>
      </c>
      <c r="E59" s="117">
        <f>SUMIFS(汇总表!AG:AG,汇总表!$B:$B,$B59,汇总表!$C:$C,$C59)</f>
        <v>0</v>
      </c>
      <c r="F59" s="117">
        <f>SUMIFS(汇总表!AI:AI,汇总表!$B:$B,$B59,汇总表!$C:$C,$C59)</f>
        <v>0</v>
      </c>
      <c r="G59" s="117">
        <f>SUMIFS(汇总表!AK:AK,汇总表!$B:$B,$B59,汇总表!$C:$C,$C59)</f>
        <v>0</v>
      </c>
      <c r="H59" s="116"/>
    </row>
    <row r="60" s="109" customFormat="1" ht="24.95" customHeight="1" spans="1:8">
      <c r="A60" s="113">
        <f>SUBTOTAL(103,C$2:C60)-1</f>
        <v>58</v>
      </c>
      <c r="B60" s="116" t="s">
        <v>49</v>
      </c>
      <c r="C60" s="116" t="s">
        <v>57</v>
      </c>
      <c r="D60" s="116">
        <f>SUMIFS(汇总表!AH:AH,汇总表!$B:$B,$B60,汇总表!$C:$C,$C60)</f>
        <v>0</v>
      </c>
      <c r="E60" s="117">
        <f>SUMIFS(汇总表!AG:AG,汇总表!$B:$B,$B60,汇总表!$C:$C,$C60)</f>
        <v>0</v>
      </c>
      <c r="F60" s="117">
        <f>SUMIFS(汇总表!AI:AI,汇总表!$B:$B,$B60,汇总表!$C:$C,$C60)</f>
        <v>0</v>
      </c>
      <c r="G60" s="117">
        <f>SUMIFS(汇总表!AK:AK,汇总表!$B:$B,$B60,汇总表!$C:$C,$C60)</f>
        <v>0</v>
      </c>
      <c r="H60" s="116"/>
    </row>
    <row r="61" s="109" customFormat="1" ht="24.95" customHeight="1" spans="1:8">
      <c r="A61" s="113">
        <f>SUBTOTAL(103,C$2:C61)-1</f>
        <v>59</v>
      </c>
      <c r="B61" s="116" t="s">
        <v>49</v>
      </c>
      <c r="C61" s="116" t="s">
        <v>58</v>
      </c>
      <c r="D61" s="116">
        <f>SUMIFS(汇总表!AH:AH,汇总表!$B:$B,$B61,汇总表!$C:$C,$C61)</f>
        <v>0</v>
      </c>
      <c r="E61" s="117">
        <f>SUMIFS(汇总表!AG:AG,汇总表!$B:$B,$B61,汇总表!$C:$C,$C61)</f>
        <v>0</v>
      </c>
      <c r="F61" s="117">
        <f>SUMIFS(汇总表!AI:AI,汇总表!$B:$B,$B61,汇总表!$C:$C,$C61)</f>
        <v>0</v>
      </c>
      <c r="G61" s="117">
        <f>SUMIFS(汇总表!AK:AK,汇总表!$B:$B,$B61,汇总表!$C:$C,$C61)</f>
        <v>0</v>
      </c>
      <c r="H61" s="116"/>
    </row>
    <row r="62" s="109" customFormat="1" ht="24.95" customHeight="1" spans="1:8">
      <c r="A62" s="113">
        <f>SUBTOTAL(103,C$2:C62)-1</f>
        <v>60</v>
      </c>
      <c r="B62" s="116" t="s">
        <v>49</v>
      </c>
      <c r="C62" s="118" t="s">
        <v>127</v>
      </c>
      <c r="D62" s="116">
        <f>SUMIFS(汇总表!AH:AH,汇总表!$B:$B,$B62,汇总表!$C:$C,$C62)</f>
        <v>0</v>
      </c>
      <c r="E62" s="117">
        <f>SUMIFS(汇总表!AG:AG,汇总表!$B:$B,$B62,汇总表!$C:$C,$C62)</f>
        <v>0</v>
      </c>
      <c r="F62" s="117">
        <f>SUMIFS(汇总表!AI:AI,汇总表!$B:$B,$B62,汇总表!$C:$C,$C62)</f>
        <v>0</v>
      </c>
      <c r="G62" s="117">
        <f>SUMIFS(汇总表!AK:AK,汇总表!$B:$B,$B62,汇总表!$C:$C,$C62)</f>
        <v>0</v>
      </c>
      <c r="H62" s="116"/>
    </row>
    <row r="63" s="109" customFormat="1" ht="24.95" customHeight="1" spans="1:8">
      <c r="A63" s="113">
        <f>SUBTOTAL(103,C$2:C63)-1</f>
        <v>61</v>
      </c>
      <c r="B63" s="116" t="s">
        <v>49</v>
      </c>
      <c r="C63" s="116" t="s">
        <v>59</v>
      </c>
      <c r="D63" s="116">
        <f>SUMIFS(汇总表!AH:AH,汇总表!$B:$B,$B63,汇总表!$C:$C,$C63)</f>
        <v>0</v>
      </c>
      <c r="E63" s="117">
        <f>SUMIFS(汇总表!AG:AG,汇总表!$B:$B,$B63,汇总表!$C:$C,$C63)</f>
        <v>0</v>
      </c>
      <c r="F63" s="117">
        <f>SUMIFS(汇总表!AI:AI,汇总表!$B:$B,$B63,汇总表!$C:$C,$C63)</f>
        <v>0</v>
      </c>
      <c r="G63" s="117">
        <f>SUMIFS(汇总表!AK:AK,汇总表!$B:$B,$B63,汇总表!$C:$C,$C63)</f>
        <v>0</v>
      </c>
      <c r="H63" s="116"/>
    </row>
    <row r="64" s="109" customFormat="1" ht="24.95" customHeight="1" spans="1:8">
      <c r="A64" s="113">
        <f>SUBTOTAL(103,C$2:C64)-1</f>
        <v>62</v>
      </c>
      <c r="B64" s="116" t="s">
        <v>49</v>
      </c>
      <c r="C64" s="116" t="s">
        <v>60</v>
      </c>
      <c r="D64" s="116">
        <f>SUMIFS(汇总表!AH:AH,汇总表!$B:$B,$B64,汇总表!$C:$C,$C64)</f>
        <v>0</v>
      </c>
      <c r="E64" s="117">
        <f>SUMIFS(汇总表!AG:AG,汇总表!$B:$B,$B64,汇总表!$C:$C,$C64)</f>
        <v>0</v>
      </c>
      <c r="F64" s="117">
        <f>SUMIFS(汇总表!AI:AI,汇总表!$B:$B,$B64,汇总表!$C:$C,$C64)</f>
        <v>0</v>
      </c>
      <c r="G64" s="117">
        <f>SUMIFS(汇总表!AK:AK,汇总表!$B:$B,$B64,汇总表!$C:$C,$C64)</f>
        <v>0</v>
      </c>
      <c r="H64" s="116"/>
    </row>
    <row r="65" s="108" customFormat="1" ht="24.95" customHeight="1" spans="1:8">
      <c r="A65" s="113">
        <f>SUBTOTAL(103,C$2:C65)-1</f>
        <v>63</v>
      </c>
      <c r="B65" s="113" t="s">
        <v>61</v>
      </c>
      <c r="C65" s="113" t="s">
        <v>156</v>
      </c>
      <c r="D65" s="113">
        <f>SUMIFS(汇总表!AH:AH,汇总表!$B:$B,$B65,汇总表!$C:$C,$C65)</f>
        <v>0</v>
      </c>
      <c r="E65" s="114">
        <f>SUMIFS(汇总表!AG:AG,汇总表!$B:$B,$B65,汇总表!$C:$C,$C65)</f>
        <v>0</v>
      </c>
      <c r="F65" s="114">
        <f>SUMIFS(汇总表!AI:AI,汇总表!$B:$B,$B65,汇总表!$C:$C,$C65)</f>
        <v>0</v>
      </c>
      <c r="G65" s="114">
        <f>SUMIFS(汇总表!AK:AK,汇总表!$B:$B,$B65,汇总表!$C:$C,$C65)</f>
        <v>0</v>
      </c>
      <c r="H65" s="113"/>
    </row>
    <row r="66" s="109" customFormat="1" ht="24.95" customHeight="1" spans="1:8">
      <c r="A66" s="113">
        <f>SUBTOTAL(103,C$2:C66)-1</f>
        <v>64</v>
      </c>
      <c r="B66" s="116" t="s">
        <v>61</v>
      </c>
      <c r="C66" s="116" t="s">
        <v>62</v>
      </c>
      <c r="D66" s="116">
        <f>SUMIFS(汇总表!AH:AH,汇总表!$B:$B,$B66,汇总表!$C:$C,$C66)</f>
        <v>0</v>
      </c>
      <c r="E66" s="117">
        <f>SUMIFS(汇总表!AG:AG,汇总表!$B:$B,$B66,汇总表!$C:$C,$C66)</f>
        <v>0</v>
      </c>
      <c r="F66" s="117">
        <f>SUMIFS(汇总表!AI:AI,汇总表!$B:$B,$B66,汇总表!$C:$C,$C66)</f>
        <v>0</v>
      </c>
      <c r="G66" s="117">
        <f>SUMIFS(汇总表!AK:AK,汇总表!$B:$B,$B66,汇总表!$C:$C,$C66)</f>
        <v>0</v>
      </c>
      <c r="H66" s="116"/>
    </row>
    <row r="67" s="109" customFormat="1" ht="24.95" customHeight="1" spans="1:8">
      <c r="A67" s="113">
        <f>SUBTOTAL(103,C$2:C67)-1</f>
        <v>65</v>
      </c>
      <c r="B67" s="116" t="s">
        <v>61</v>
      </c>
      <c r="C67" s="116" t="s">
        <v>63</v>
      </c>
      <c r="D67" s="116">
        <f>SUMIFS(汇总表!AH:AH,汇总表!$B:$B,$B67,汇总表!$C:$C,$C67)</f>
        <v>0</v>
      </c>
      <c r="E67" s="117">
        <f>SUMIFS(汇总表!AG:AG,汇总表!$B:$B,$B67,汇总表!$C:$C,$C67)</f>
        <v>0</v>
      </c>
      <c r="F67" s="117">
        <f>SUMIFS(汇总表!AI:AI,汇总表!$B:$B,$B67,汇总表!$C:$C,$C67)</f>
        <v>0</v>
      </c>
      <c r="G67" s="117">
        <f>SUMIFS(汇总表!AK:AK,汇总表!$B:$B,$B67,汇总表!$C:$C,$C67)</f>
        <v>0</v>
      </c>
      <c r="H67" s="116"/>
    </row>
    <row r="68" s="109" customFormat="1" ht="24.95" customHeight="1" spans="1:8">
      <c r="A68" s="113">
        <f>SUBTOTAL(103,C$2:C68)-1</f>
        <v>66</v>
      </c>
      <c r="B68" s="116" t="s">
        <v>61</v>
      </c>
      <c r="C68" s="116" t="s">
        <v>64</v>
      </c>
      <c r="D68" s="116">
        <f>SUMIFS(汇总表!AH:AH,汇总表!$B:$B,$B68,汇总表!$C:$C,$C68)</f>
        <v>0</v>
      </c>
      <c r="E68" s="117">
        <f>SUMIFS(汇总表!AG:AG,汇总表!$B:$B,$B68,汇总表!$C:$C,$C68)</f>
        <v>0</v>
      </c>
      <c r="F68" s="117">
        <f>SUMIFS(汇总表!AI:AI,汇总表!$B:$B,$B68,汇总表!$C:$C,$C68)</f>
        <v>0</v>
      </c>
      <c r="G68" s="117">
        <f>SUMIFS(汇总表!AK:AK,汇总表!$B:$B,$B68,汇总表!$C:$C,$C68)</f>
        <v>0</v>
      </c>
      <c r="H68" s="116"/>
    </row>
    <row r="69" s="109" customFormat="1" ht="24.95" customHeight="1" spans="1:8">
      <c r="A69" s="113">
        <f>SUBTOTAL(103,C$2:C69)-1</f>
        <v>67</v>
      </c>
      <c r="B69" s="116" t="s">
        <v>61</v>
      </c>
      <c r="C69" s="116" t="s">
        <v>65</v>
      </c>
      <c r="D69" s="116">
        <f>SUMIFS(汇总表!AH:AH,汇总表!$B:$B,$B69,汇总表!$C:$C,$C69)</f>
        <v>0</v>
      </c>
      <c r="E69" s="117">
        <f>SUMIFS(汇总表!AG:AG,汇总表!$B:$B,$B69,汇总表!$C:$C,$C69)</f>
        <v>0</v>
      </c>
      <c r="F69" s="117">
        <f>SUMIFS(汇总表!AI:AI,汇总表!$B:$B,$B69,汇总表!$C:$C,$C69)</f>
        <v>0</v>
      </c>
      <c r="G69" s="117">
        <f>SUMIFS(汇总表!AK:AK,汇总表!$B:$B,$B69,汇总表!$C:$C,$C69)</f>
        <v>0</v>
      </c>
      <c r="H69" s="116"/>
    </row>
    <row r="70" s="109" customFormat="1" ht="24.95" customHeight="1" spans="1:8">
      <c r="A70" s="113">
        <f>SUBTOTAL(103,C$2:C70)-1</f>
        <v>68</v>
      </c>
      <c r="B70" s="116" t="s">
        <v>61</v>
      </c>
      <c r="C70" s="116" t="s">
        <v>136</v>
      </c>
      <c r="D70" s="116">
        <f>SUMIFS(汇总表!AH:AH,汇总表!$B:$B,$B70,汇总表!$C:$C,$C70)</f>
        <v>0</v>
      </c>
      <c r="E70" s="117">
        <f>SUMIFS(汇总表!AG:AG,汇总表!$B:$B,$B70,汇总表!$C:$C,$C70)</f>
        <v>0</v>
      </c>
      <c r="F70" s="117">
        <f>SUMIFS(汇总表!AI:AI,汇总表!$B:$B,$B70,汇总表!$C:$C,$C70)</f>
        <v>0</v>
      </c>
      <c r="G70" s="117">
        <f>SUMIFS(汇总表!AK:AK,汇总表!$B:$B,$B70,汇总表!$C:$C,$C70)</f>
        <v>0</v>
      </c>
      <c r="H70" s="116"/>
    </row>
    <row r="71" s="109" customFormat="1" ht="24.95" customHeight="1" spans="1:8">
      <c r="A71" s="113">
        <f>SUBTOTAL(103,C$2:C71)-1</f>
        <v>69</v>
      </c>
      <c r="B71" s="116" t="s">
        <v>61</v>
      </c>
      <c r="C71" s="116" t="s">
        <v>128</v>
      </c>
      <c r="D71" s="116">
        <f>SUMIFS(汇总表!AH:AH,汇总表!$B:$B,$B71,汇总表!$C:$C,$C71)</f>
        <v>0</v>
      </c>
      <c r="E71" s="117">
        <f>SUMIFS(汇总表!AG:AG,汇总表!$B:$B,$B71,汇总表!$C:$C,$C71)</f>
        <v>0</v>
      </c>
      <c r="F71" s="117">
        <f>SUMIFS(汇总表!AI:AI,汇总表!$B:$B,$B71,汇总表!$C:$C,$C71)</f>
        <v>0</v>
      </c>
      <c r="G71" s="117">
        <f>SUMIFS(汇总表!AK:AK,汇总表!$B:$B,$B71,汇总表!$C:$C,$C71)</f>
        <v>0</v>
      </c>
      <c r="H71" s="116"/>
    </row>
    <row r="72" s="108" customFormat="1" ht="24.95" customHeight="1" spans="1:8">
      <c r="A72" s="113">
        <f>SUBTOTAL(103,C$2:C72)-1</f>
        <v>70</v>
      </c>
      <c r="B72" s="113" t="s">
        <v>66</v>
      </c>
      <c r="C72" s="113" t="s">
        <v>156</v>
      </c>
      <c r="D72" s="113">
        <f>SUMIFS(汇总表!AH:AH,汇总表!$B:$B,$B72,汇总表!$C:$C,$C72)</f>
        <v>0</v>
      </c>
      <c r="E72" s="114">
        <f>SUMIFS(汇总表!AG:AG,汇总表!$B:$B,$B72,汇总表!$C:$C,$C72)</f>
        <v>0</v>
      </c>
      <c r="F72" s="114">
        <f>SUMIFS(汇总表!AI:AI,汇总表!$B:$B,$B72,汇总表!$C:$C,$C72)</f>
        <v>0</v>
      </c>
      <c r="G72" s="114">
        <f>SUMIFS(汇总表!AK:AK,汇总表!$B:$B,$B72,汇总表!$C:$C,$C72)</f>
        <v>0</v>
      </c>
      <c r="H72" s="113"/>
    </row>
    <row r="73" s="109" customFormat="1" ht="24.95" customHeight="1" spans="1:8">
      <c r="A73" s="113">
        <f>SUBTOTAL(103,C$2:C73)-1</f>
        <v>71</v>
      </c>
      <c r="B73" s="116" t="s">
        <v>66</v>
      </c>
      <c r="C73" s="116" t="s">
        <v>129</v>
      </c>
      <c r="D73" s="116">
        <f>SUMIFS(汇总表!AH:AH,汇总表!$B:$B,$B73,汇总表!$C:$C,$C73)</f>
        <v>0</v>
      </c>
      <c r="E73" s="117">
        <f>SUMIFS(汇总表!AG:AG,汇总表!$B:$B,$B73,汇总表!$C:$C,$C73)</f>
        <v>0</v>
      </c>
      <c r="F73" s="117">
        <f>SUMIFS(汇总表!AI:AI,汇总表!$B:$B,$B73,汇总表!$C:$C,$C73)</f>
        <v>0</v>
      </c>
      <c r="G73" s="117">
        <f>SUMIFS(汇总表!AK:AK,汇总表!$B:$B,$B73,汇总表!$C:$C,$C73)</f>
        <v>0</v>
      </c>
      <c r="H73" s="116"/>
    </row>
    <row r="74" s="109" customFormat="1" ht="24.95" customHeight="1" spans="1:8">
      <c r="A74" s="113">
        <f>SUBTOTAL(103,C$2:C74)-1</f>
        <v>72</v>
      </c>
      <c r="B74" s="116" t="s">
        <v>66</v>
      </c>
      <c r="C74" s="116" t="s">
        <v>130</v>
      </c>
      <c r="D74" s="116">
        <f>SUMIFS(汇总表!AH:AH,汇总表!$B:$B,$B74,汇总表!$C:$C,$C74)</f>
        <v>0</v>
      </c>
      <c r="E74" s="117">
        <f>SUMIFS(汇总表!AG:AG,汇总表!$B:$B,$B74,汇总表!$C:$C,$C74)</f>
        <v>0</v>
      </c>
      <c r="F74" s="117">
        <f>SUMIFS(汇总表!AI:AI,汇总表!$B:$B,$B74,汇总表!$C:$C,$C74)</f>
        <v>0</v>
      </c>
      <c r="G74" s="117">
        <f>SUMIFS(汇总表!AK:AK,汇总表!$B:$B,$B74,汇总表!$C:$C,$C74)</f>
        <v>0</v>
      </c>
      <c r="H74" s="116"/>
    </row>
    <row r="75" s="109" customFormat="1" ht="24.95" customHeight="1" spans="1:8">
      <c r="A75" s="113">
        <f>SUBTOTAL(103,C$2:C75)-1</f>
        <v>73</v>
      </c>
      <c r="B75" s="116" t="s">
        <v>66</v>
      </c>
      <c r="C75" s="116" t="s">
        <v>67</v>
      </c>
      <c r="D75" s="116">
        <f>SUMIFS(汇总表!AH:AH,汇总表!$B:$B,$B75,汇总表!$C:$C,$C75)</f>
        <v>0</v>
      </c>
      <c r="E75" s="117">
        <f>SUMIFS(汇总表!AG:AG,汇总表!$B:$B,$B75,汇总表!$C:$C,$C75)</f>
        <v>0</v>
      </c>
      <c r="F75" s="117">
        <f>SUMIFS(汇总表!AI:AI,汇总表!$B:$B,$B75,汇总表!$C:$C,$C75)</f>
        <v>0</v>
      </c>
      <c r="G75" s="117">
        <f>SUMIFS(汇总表!AK:AK,汇总表!$B:$B,$B75,汇总表!$C:$C,$C75)</f>
        <v>0</v>
      </c>
      <c r="H75" s="116"/>
    </row>
    <row r="76" s="109" customFormat="1" ht="24.95" customHeight="1" spans="1:8">
      <c r="A76" s="113">
        <f>SUBTOTAL(103,C$2:C76)-1</f>
        <v>74</v>
      </c>
      <c r="B76" s="116" t="s">
        <v>66</v>
      </c>
      <c r="C76" s="116" t="s">
        <v>68</v>
      </c>
      <c r="D76" s="116">
        <f>SUMIFS(汇总表!AH:AH,汇总表!$B:$B,$B76,汇总表!$C:$C,$C76)</f>
        <v>0</v>
      </c>
      <c r="E76" s="117">
        <f>SUMIFS(汇总表!AG:AG,汇总表!$B:$B,$B76,汇总表!$C:$C,$C76)</f>
        <v>0</v>
      </c>
      <c r="F76" s="117">
        <f>SUMIFS(汇总表!AI:AI,汇总表!$B:$B,$B76,汇总表!$C:$C,$C76)</f>
        <v>0</v>
      </c>
      <c r="G76" s="117">
        <f>SUMIFS(汇总表!AK:AK,汇总表!$B:$B,$B76,汇总表!$C:$C,$C76)</f>
        <v>0</v>
      </c>
      <c r="H76" s="116"/>
    </row>
    <row r="77" s="109" customFormat="1" ht="24.95" customHeight="1" spans="1:8">
      <c r="A77" s="113">
        <f>SUBTOTAL(103,C$2:C77)-1</f>
        <v>75</v>
      </c>
      <c r="B77" s="116" t="s">
        <v>66</v>
      </c>
      <c r="C77" s="116" t="s">
        <v>69</v>
      </c>
      <c r="D77" s="116">
        <f>SUMIFS(汇总表!AH:AH,汇总表!$B:$B,$B77,汇总表!$C:$C,$C77)</f>
        <v>0</v>
      </c>
      <c r="E77" s="117">
        <f>SUMIFS(汇总表!AG:AG,汇总表!$B:$B,$B77,汇总表!$C:$C,$C77)</f>
        <v>0</v>
      </c>
      <c r="F77" s="117">
        <f>SUMIFS(汇总表!AI:AI,汇总表!$B:$B,$B77,汇总表!$C:$C,$C77)</f>
        <v>0</v>
      </c>
      <c r="G77" s="117">
        <f>SUMIFS(汇总表!AK:AK,汇总表!$B:$B,$B77,汇总表!$C:$C,$C77)</f>
        <v>0</v>
      </c>
      <c r="H77" s="116"/>
    </row>
    <row r="78" s="109" customFormat="1" ht="24.95" customHeight="1" spans="1:8">
      <c r="A78" s="113">
        <f>SUBTOTAL(103,C$2:C78)-1</f>
        <v>76</v>
      </c>
      <c r="B78" s="116" t="s">
        <v>66</v>
      </c>
      <c r="C78" s="116" t="s">
        <v>70</v>
      </c>
      <c r="D78" s="116">
        <f>SUMIFS(汇总表!AH:AH,汇总表!$B:$B,$B78,汇总表!$C:$C,$C78)</f>
        <v>0</v>
      </c>
      <c r="E78" s="117">
        <f>SUMIFS(汇总表!AG:AG,汇总表!$B:$B,$B78,汇总表!$C:$C,$C78)</f>
        <v>0</v>
      </c>
      <c r="F78" s="117">
        <f>SUMIFS(汇总表!AI:AI,汇总表!$B:$B,$B78,汇总表!$C:$C,$C78)</f>
        <v>0</v>
      </c>
      <c r="G78" s="117">
        <f>SUMIFS(汇总表!AK:AK,汇总表!$B:$B,$B78,汇总表!$C:$C,$C78)</f>
        <v>0</v>
      </c>
      <c r="H78" s="116"/>
    </row>
    <row r="79" s="109" customFormat="1" ht="24.95" customHeight="1" spans="1:8">
      <c r="A79" s="113">
        <f>SUBTOTAL(103,C$2:C79)-1</f>
        <v>77</v>
      </c>
      <c r="B79" s="116" t="s">
        <v>66</v>
      </c>
      <c r="C79" s="116" t="s">
        <v>71</v>
      </c>
      <c r="D79" s="116">
        <f>SUMIFS(汇总表!AH:AH,汇总表!$B:$B,$B79,汇总表!$C:$C,$C79)</f>
        <v>0</v>
      </c>
      <c r="E79" s="117">
        <f>SUMIFS(汇总表!AG:AG,汇总表!$B:$B,$B79,汇总表!$C:$C,$C79)</f>
        <v>0</v>
      </c>
      <c r="F79" s="117">
        <f>SUMIFS(汇总表!AI:AI,汇总表!$B:$B,$B79,汇总表!$C:$C,$C79)</f>
        <v>0</v>
      </c>
      <c r="G79" s="117">
        <f>SUMIFS(汇总表!AK:AK,汇总表!$B:$B,$B79,汇总表!$C:$C,$C79)</f>
        <v>0</v>
      </c>
      <c r="H79" s="116"/>
    </row>
    <row r="80" s="109" customFormat="1" ht="24.95" customHeight="1" spans="1:8">
      <c r="A80" s="113">
        <f>SUBTOTAL(103,C$2:C80)-1</f>
        <v>78</v>
      </c>
      <c r="B80" s="116" t="s">
        <v>66</v>
      </c>
      <c r="C80" s="116" t="s">
        <v>72</v>
      </c>
      <c r="D80" s="116">
        <f>SUMIFS(汇总表!AH:AH,汇总表!$B:$B,$B80,汇总表!$C:$C,$C80)</f>
        <v>0</v>
      </c>
      <c r="E80" s="117">
        <f>SUMIFS(汇总表!AG:AG,汇总表!$B:$B,$B80,汇总表!$C:$C,$C80)</f>
        <v>0</v>
      </c>
      <c r="F80" s="117">
        <f>SUMIFS(汇总表!AI:AI,汇总表!$B:$B,$B80,汇总表!$C:$C,$C80)</f>
        <v>0</v>
      </c>
      <c r="G80" s="117">
        <f>SUMIFS(汇总表!AK:AK,汇总表!$B:$B,$B80,汇总表!$C:$C,$C80)</f>
        <v>0</v>
      </c>
      <c r="H80" s="116"/>
    </row>
    <row r="81" s="109" customFormat="1" ht="24.95" customHeight="1" spans="1:8">
      <c r="A81" s="113">
        <f>SUBTOTAL(103,C$2:C81)-1</f>
        <v>79</v>
      </c>
      <c r="B81" s="116" t="s">
        <v>66</v>
      </c>
      <c r="C81" s="116" t="s">
        <v>73</v>
      </c>
      <c r="D81" s="116">
        <f>SUMIFS(汇总表!AH:AH,汇总表!$B:$B,$B81,汇总表!$C:$C,$C81)</f>
        <v>0</v>
      </c>
      <c r="E81" s="117">
        <f>SUMIFS(汇总表!AG:AG,汇总表!$B:$B,$B81,汇总表!$C:$C,$C81)</f>
        <v>0</v>
      </c>
      <c r="F81" s="117">
        <f>SUMIFS(汇总表!AI:AI,汇总表!$B:$B,$B81,汇总表!$C:$C,$C81)</f>
        <v>0</v>
      </c>
      <c r="G81" s="117">
        <f>SUMIFS(汇总表!AK:AK,汇总表!$B:$B,$B81,汇总表!$C:$C,$C81)</f>
        <v>0</v>
      </c>
      <c r="H81" s="116"/>
    </row>
    <row r="82" s="109" customFormat="1" ht="24.95" customHeight="1" spans="1:8">
      <c r="A82" s="113">
        <f>SUBTOTAL(103,C$2:C82)-1</f>
        <v>80</v>
      </c>
      <c r="B82" s="116" t="s">
        <v>66</v>
      </c>
      <c r="C82" s="116" t="s">
        <v>74</v>
      </c>
      <c r="D82" s="116">
        <f>SUMIFS(汇总表!AH:AH,汇总表!$B:$B,$B82,汇总表!$C:$C,$C82)</f>
        <v>0</v>
      </c>
      <c r="E82" s="117">
        <f>SUMIFS(汇总表!AG:AG,汇总表!$B:$B,$B82,汇总表!$C:$C,$C82)</f>
        <v>0</v>
      </c>
      <c r="F82" s="117">
        <f>SUMIFS(汇总表!AI:AI,汇总表!$B:$B,$B82,汇总表!$C:$C,$C82)</f>
        <v>0</v>
      </c>
      <c r="G82" s="117">
        <f>SUMIFS(汇总表!AK:AK,汇总表!$B:$B,$B82,汇总表!$C:$C,$C82)</f>
        <v>0</v>
      </c>
      <c r="H82" s="116"/>
    </row>
    <row r="83" s="108" customFormat="1" ht="24.95" customHeight="1" spans="1:8">
      <c r="A83" s="113">
        <f>SUBTOTAL(103,C$2:C83)-1</f>
        <v>81</v>
      </c>
      <c r="B83" s="113" t="s">
        <v>75</v>
      </c>
      <c r="C83" s="113" t="s">
        <v>156</v>
      </c>
      <c r="D83" s="113">
        <f>SUMIFS(汇总表!AH:AH,汇总表!$B:$B,$B83,汇总表!$C:$C,$C83)</f>
        <v>0</v>
      </c>
      <c r="E83" s="114">
        <f>SUMIFS(汇总表!AG:AG,汇总表!$B:$B,$B83,汇总表!$C:$C,$C83)</f>
        <v>0</v>
      </c>
      <c r="F83" s="114">
        <f>SUMIFS(汇总表!AI:AI,汇总表!$B:$B,$B83,汇总表!$C:$C,$C83)</f>
        <v>0</v>
      </c>
      <c r="G83" s="114">
        <f>SUMIFS(汇总表!AK:AK,汇总表!$B:$B,$B83,汇总表!$C:$C,$C83)</f>
        <v>0</v>
      </c>
      <c r="H83" s="113"/>
    </row>
    <row r="84" s="109" customFormat="1" ht="24.95" customHeight="1" spans="1:8">
      <c r="A84" s="113">
        <f>SUBTOTAL(103,C$2:C84)-1</f>
        <v>82</v>
      </c>
      <c r="B84" s="116" t="s">
        <v>75</v>
      </c>
      <c r="C84" s="116" t="s">
        <v>76</v>
      </c>
      <c r="D84" s="116">
        <f>SUMIFS(汇总表!AH:AH,汇总表!$B:$B,$B84,汇总表!$C:$C,$C84)</f>
        <v>0</v>
      </c>
      <c r="E84" s="117">
        <f>SUMIFS(汇总表!AG:AG,汇总表!$B:$B,$B84,汇总表!$C:$C,$C84)</f>
        <v>0</v>
      </c>
      <c r="F84" s="117">
        <f>SUMIFS(汇总表!AI:AI,汇总表!$B:$B,$B84,汇总表!$C:$C,$C84)</f>
        <v>0</v>
      </c>
      <c r="G84" s="117">
        <f>SUMIFS(汇总表!AK:AK,汇总表!$B:$B,$B84,汇总表!$C:$C,$C84)</f>
        <v>0</v>
      </c>
      <c r="H84" s="116"/>
    </row>
    <row r="85" s="109" customFormat="1" ht="24.95" customHeight="1" spans="1:8">
      <c r="A85" s="113">
        <f>SUBTOTAL(103,C$2:C85)-1</f>
        <v>83</v>
      </c>
      <c r="B85" s="116" t="s">
        <v>75</v>
      </c>
      <c r="C85" s="116" t="s">
        <v>77</v>
      </c>
      <c r="D85" s="116">
        <f>SUMIFS(汇总表!AH:AH,汇总表!$B:$B,$B85,汇总表!$C:$C,$C85)</f>
        <v>0</v>
      </c>
      <c r="E85" s="117">
        <f>SUMIFS(汇总表!AG:AG,汇总表!$B:$B,$B85,汇总表!$C:$C,$C85)</f>
        <v>0</v>
      </c>
      <c r="F85" s="117">
        <f>SUMIFS(汇总表!AI:AI,汇总表!$B:$B,$B85,汇总表!$C:$C,$C85)</f>
        <v>0</v>
      </c>
      <c r="G85" s="117">
        <f>SUMIFS(汇总表!AK:AK,汇总表!$B:$B,$B85,汇总表!$C:$C,$C85)</f>
        <v>0</v>
      </c>
      <c r="H85" s="116"/>
    </row>
    <row r="86" s="109" customFormat="1" ht="24.95" customHeight="1" spans="1:8">
      <c r="A86" s="113">
        <f>SUBTOTAL(103,C$2:C86)-1</f>
        <v>84</v>
      </c>
      <c r="B86" s="116" t="s">
        <v>75</v>
      </c>
      <c r="C86" s="116" t="s">
        <v>78</v>
      </c>
      <c r="D86" s="116">
        <f>SUMIFS(汇总表!AH:AH,汇总表!$B:$B,$B86,汇总表!$C:$C,$C86)</f>
        <v>0</v>
      </c>
      <c r="E86" s="117">
        <f>SUMIFS(汇总表!AG:AG,汇总表!$B:$B,$B86,汇总表!$C:$C,$C86)</f>
        <v>0</v>
      </c>
      <c r="F86" s="117">
        <f>SUMIFS(汇总表!AI:AI,汇总表!$B:$B,$B86,汇总表!$C:$C,$C86)</f>
        <v>0</v>
      </c>
      <c r="G86" s="117">
        <f>SUMIFS(汇总表!AK:AK,汇总表!$B:$B,$B86,汇总表!$C:$C,$C86)</f>
        <v>0</v>
      </c>
      <c r="H86" s="116"/>
    </row>
    <row r="87" s="109" customFormat="1" ht="24.95" customHeight="1" spans="1:8">
      <c r="A87" s="113">
        <f>SUBTOTAL(103,C$2:C87)-1</f>
        <v>85</v>
      </c>
      <c r="B87" s="116" t="s">
        <v>75</v>
      </c>
      <c r="C87" s="116" t="s">
        <v>131</v>
      </c>
      <c r="D87" s="116">
        <f>SUMIFS(汇总表!AH:AH,汇总表!$B:$B,$B87,汇总表!$C:$C,$C87)</f>
        <v>0</v>
      </c>
      <c r="E87" s="117">
        <f>SUMIFS(汇总表!AG:AG,汇总表!$B:$B,$B87,汇总表!$C:$C,$C87)</f>
        <v>0</v>
      </c>
      <c r="F87" s="117">
        <f>SUMIFS(汇总表!AI:AI,汇总表!$B:$B,$B87,汇总表!$C:$C,$C87)</f>
        <v>0</v>
      </c>
      <c r="G87" s="117">
        <f>SUMIFS(汇总表!AK:AK,汇总表!$B:$B,$B87,汇总表!$C:$C,$C87)</f>
        <v>0</v>
      </c>
      <c r="H87" s="116"/>
    </row>
    <row r="88" s="109" customFormat="1" ht="24.95" customHeight="1" spans="1:8">
      <c r="A88" s="113">
        <f>SUBTOTAL(103,C$2:C88)-1</f>
        <v>86</v>
      </c>
      <c r="B88" s="116" t="s">
        <v>75</v>
      </c>
      <c r="C88" s="116" t="s">
        <v>79</v>
      </c>
      <c r="D88" s="116">
        <f>SUMIFS(汇总表!AH:AH,汇总表!$B:$B,$B88,汇总表!$C:$C,$C88)</f>
        <v>0</v>
      </c>
      <c r="E88" s="117">
        <f>SUMIFS(汇总表!AG:AG,汇总表!$B:$B,$B88,汇总表!$C:$C,$C88)</f>
        <v>0</v>
      </c>
      <c r="F88" s="117">
        <f>SUMIFS(汇总表!AI:AI,汇总表!$B:$B,$B88,汇总表!$C:$C,$C88)</f>
        <v>0</v>
      </c>
      <c r="G88" s="117">
        <f>SUMIFS(汇总表!AK:AK,汇总表!$B:$B,$B88,汇总表!$C:$C,$C88)</f>
        <v>0</v>
      </c>
      <c r="H88" s="116"/>
    </row>
    <row r="89" s="109" customFormat="1" ht="24.95" customHeight="1" spans="1:8">
      <c r="A89" s="113">
        <f>SUBTOTAL(103,C$2:C89)-1</f>
        <v>87</v>
      </c>
      <c r="B89" s="116" t="s">
        <v>75</v>
      </c>
      <c r="C89" s="116" t="s">
        <v>80</v>
      </c>
      <c r="D89" s="116">
        <f>SUMIFS(汇总表!AH:AH,汇总表!$B:$B,$B89,汇总表!$C:$C,$C89)</f>
        <v>0</v>
      </c>
      <c r="E89" s="117">
        <f>SUMIFS(汇总表!AG:AG,汇总表!$B:$B,$B89,汇总表!$C:$C,$C89)</f>
        <v>0</v>
      </c>
      <c r="F89" s="117">
        <f>SUMIFS(汇总表!AI:AI,汇总表!$B:$B,$B89,汇总表!$C:$C,$C89)</f>
        <v>0</v>
      </c>
      <c r="G89" s="117">
        <f>SUMIFS(汇总表!AK:AK,汇总表!$B:$B,$B89,汇总表!$C:$C,$C89)</f>
        <v>0</v>
      </c>
      <c r="H89" s="116"/>
    </row>
    <row r="90" s="109" customFormat="1" ht="24.95" customHeight="1" spans="1:8">
      <c r="A90" s="113">
        <f>SUBTOTAL(103,C$2:C90)-1</f>
        <v>88</v>
      </c>
      <c r="B90" s="116" t="s">
        <v>75</v>
      </c>
      <c r="C90" s="116" t="s">
        <v>81</v>
      </c>
      <c r="D90" s="116">
        <f>SUMIFS(汇总表!AH:AH,汇总表!$B:$B,$B90,汇总表!$C:$C,$C90)</f>
        <v>0</v>
      </c>
      <c r="E90" s="117">
        <f>SUMIFS(汇总表!AG:AG,汇总表!$B:$B,$B90,汇总表!$C:$C,$C90)</f>
        <v>0</v>
      </c>
      <c r="F90" s="117">
        <f>SUMIFS(汇总表!AI:AI,汇总表!$B:$B,$B90,汇总表!$C:$C,$C90)</f>
        <v>0</v>
      </c>
      <c r="G90" s="117">
        <f>SUMIFS(汇总表!AK:AK,汇总表!$B:$B,$B90,汇总表!$C:$C,$C90)</f>
        <v>0</v>
      </c>
      <c r="H90" s="116"/>
    </row>
    <row r="91" s="109" customFormat="1" ht="24.95" customHeight="1" spans="1:8">
      <c r="A91" s="113">
        <f>SUBTOTAL(103,C$2:C91)-1</f>
        <v>89</v>
      </c>
      <c r="B91" s="116" t="s">
        <v>75</v>
      </c>
      <c r="C91" s="116" t="s">
        <v>82</v>
      </c>
      <c r="D91" s="116">
        <f>SUMIFS(汇总表!AH:AH,汇总表!$B:$B,$B91,汇总表!$C:$C,$C91)</f>
        <v>0</v>
      </c>
      <c r="E91" s="117">
        <f>SUMIFS(汇总表!AG:AG,汇总表!$B:$B,$B91,汇总表!$C:$C,$C91)</f>
        <v>0</v>
      </c>
      <c r="F91" s="117">
        <f>SUMIFS(汇总表!AI:AI,汇总表!$B:$B,$B91,汇总表!$C:$C,$C91)</f>
        <v>0</v>
      </c>
      <c r="G91" s="117">
        <f>SUMIFS(汇总表!AK:AK,汇总表!$B:$B,$B91,汇总表!$C:$C,$C91)</f>
        <v>0</v>
      </c>
      <c r="H91" s="116"/>
    </row>
    <row r="92" s="109" customFormat="1" ht="24.95" customHeight="1" spans="1:8">
      <c r="A92" s="113">
        <f>SUBTOTAL(103,C$2:C92)-1</f>
        <v>90</v>
      </c>
      <c r="B92" s="116" t="s">
        <v>75</v>
      </c>
      <c r="C92" s="116" t="s">
        <v>83</v>
      </c>
      <c r="D92" s="116">
        <f>SUMIFS(汇总表!AH:AH,汇总表!$B:$B,$B92,汇总表!$C:$C,$C92)</f>
        <v>0</v>
      </c>
      <c r="E92" s="117">
        <f>SUMIFS(汇总表!AG:AG,汇总表!$B:$B,$B92,汇总表!$C:$C,$C92)</f>
        <v>0</v>
      </c>
      <c r="F92" s="117">
        <f>SUMIFS(汇总表!AI:AI,汇总表!$B:$B,$B92,汇总表!$C:$C,$C92)</f>
        <v>0</v>
      </c>
      <c r="G92" s="117">
        <f>SUMIFS(汇总表!AK:AK,汇总表!$B:$B,$B92,汇总表!$C:$C,$C92)</f>
        <v>0</v>
      </c>
      <c r="H92" s="116"/>
    </row>
    <row r="93" s="109" customFormat="1" ht="24.95" customHeight="1" spans="1:8">
      <c r="A93" s="113">
        <f>SUBTOTAL(103,C$2:C93)-1</f>
        <v>91</v>
      </c>
      <c r="B93" s="116" t="s">
        <v>75</v>
      </c>
      <c r="C93" s="116" t="s">
        <v>84</v>
      </c>
      <c r="D93" s="116">
        <f>SUMIFS(汇总表!AH:AH,汇总表!$B:$B,$B93,汇总表!$C:$C,$C93)</f>
        <v>0</v>
      </c>
      <c r="E93" s="117">
        <f>SUMIFS(汇总表!AG:AG,汇总表!$B:$B,$B93,汇总表!$C:$C,$C93)</f>
        <v>0</v>
      </c>
      <c r="F93" s="117">
        <f>SUMIFS(汇总表!AI:AI,汇总表!$B:$B,$B93,汇总表!$C:$C,$C93)</f>
        <v>0</v>
      </c>
      <c r="G93" s="117">
        <f>SUMIFS(汇总表!AK:AK,汇总表!$B:$B,$B93,汇总表!$C:$C,$C93)</f>
        <v>0</v>
      </c>
      <c r="H93" s="116"/>
    </row>
    <row r="94" s="109" customFormat="1" ht="24.95" customHeight="1" spans="1:8">
      <c r="A94" s="113">
        <f>SUBTOTAL(103,C$2:C94)-1</f>
        <v>92</v>
      </c>
      <c r="B94" s="116" t="s">
        <v>75</v>
      </c>
      <c r="C94" s="116" t="s">
        <v>132</v>
      </c>
      <c r="D94" s="116">
        <f>SUMIFS(汇总表!AH:AH,汇总表!$B:$B,$B94,汇总表!$C:$C,$C94)</f>
        <v>0</v>
      </c>
      <c r="E94" s="117">
        <f>SUMIFS(汇总表!AG:AG,汇总表!$B:$B,$B94,汇总表!$C:$C,$C94)</f>
        <v>0</v>
      </c>
      <c r="F94" s="117">
        <f>SUMIFS(汇总表!AI:AI,汇总表!$B:$B,$B94,汇总表!$C:$C,$C94)</f>
        <v>0</v>
      </c>
      <c r="G94" s="117">
        <f>SUMIFS(汇总表!AK:AK,汇总表!$B:$B,$B94,汇总表!$C:$C,$C94)</f>
        <v>0</v>
      </c>
      <c r="H94" s="116"/>
    </row>
    <row r="95" s="109" customFormat="1" ht="24.95" customHeight="1" spans="1:8">
      <c r="A95" s="113">
        <f>SUBTOTAL(103,C$2:C95)-1</f>
        <v>93</v>
      </c>
      <c r="B95" s="116" t="s">
        <v>75</v>
      </c>
      <c r="C95" s="116" t="s">
        <v>85</v>
      </c>
      <c r="D95" s="116">
        <f>SUMIFS(汇总表!AH:AH,汇总表!$B:$B,$B95,汇总表!$C:$C,$C95)</f>
        <v>0</v>
      </c>
      <c r="E95" s="117">
        <f>SUMIFS(汇总表!AG:AG,汇总表!$B:$B,$B95,汇总表!$C:$C,$C95)</f>
        <v>0</v>
      </c>
      <c r="F95" s="117">
        <f>SUMIFS(汇总表!AI:AI,汇总表!$B:$B,$B95,汇总表!$C:$C,$C95)</f>
        <v>0</v>
      </c>
      <c r="G95" s="117">
        <f>SUMIFS(汇总表!AK:AK,汇总表!$B:$B,$B95,汇总表!$C:$C,$C95)</f>
        <v>0</v>
      </c>
      <c r="H95" s="116"/>
    </row>
    <row r="96" s="109" customFormat="1" ht="24.95" customHeight="1" spans="1:8">
      <c r="A96" s="113">
        <f>SUBTOTAL(103,C$2:C96)-1</f>
        <v>94</v>
      </c>
      <c r="B96" s="116" t="s">
        <v>75</v>
      </c>
      <c r="C96" s="116" t="s">
        <v>137</v>
      </c>
      <c r="D96" s="116">
        <f>SUMIFS(汇总表!AH:AH,汇总表!$B:$B,$B96,汇总表!$C:$C,$C96)</f>
        <v>0</v>
      </c>
      <c r="E96" s="117">
        <f>SUMIFS(汇总表!AG:AG,汇总表!$B:$B,$B96,汇总表!$C:$C,$C96)</f>
        <v>0</v>
      </c>
      <c r="F96" s="117">
        <f>SUMIFS(汇总表!AI:AI,汇总表!$B:$B,$B96,汇总表!$C:$C,$C96)</f>
        <v>0</v>
      </c>
      <c r="G96" s="117">
        <f>SUMIFS(汇总表!AK:AK,汇总表!$B:$B,$B96,汇总表!$C:$C,$C96)</f>
        <v>0</v>
      </c>
      <c r="H96" s="116"/>
    </row>
    <row r="97" s="109" customFormat="1" ht="24.95" customHeight="1" spans="1:8">
      <c r="A97" s="113">
        <f>SUBTOTAL(103,C$2:C97)-1</f>
        <v>95</v>
      </c>
      <c r="B97" s="116" t="s">
        <v>75</v>
      </c>
      <c r="C97" s="118" t="s">
        <v>133</v>
      </c>
      <c r="D97" s="116">
        <f>SUMIFS(汇总表!AH:AH,汇总表!$B:$B,$B97,汇总表!$C:$C,$C97)</f>
        <v>0</v>
      </c>
      <c r="E97" s="117">
        <f>SUMIFS(汇总表!AG:AG,汇总表!$B:$B,$B97,汇总表!$C:$C,$C97)</f>
        <v>0</v>
      </c>
      <c r="F97" s="117">
        <f>SUMIFS(汇总表!AI:AI,汇总表!$B:$B,$B97,汇总表!$C:$C,$C97)</f>
        <v>0</v>
      </c>
      <c r="G97" s="117">
        <f>SUMIFS(汇总表!AK:AK,汇总表!$B:$B,$B97,汇总表!$C:$C,$C97)</f>
        <v>0</v>
      </c>
      <c r="H97" s="116"/>
    </row>
    <row r="98" s="108" customFormat="1" ht="24.95" customHeight="1" spans="1:8">
      <c r="A98" s="113">
        <f>SUBTOTAL(103,C$2:C98)-1</f>
        <v>96</v>
      </c>
      <c r="B98" s="113" t="s">
        <v>86</v>
      </c>
      <c r="C98" s="113" t="s">
        <v>156</v>
      </c>
      <c r="D98" s="113">
        <f>SUMIFS(汇总表!AH:AH,汇总表!$B:$B,$B98,汇总表!$C:$C,$C98)</f>
        <v>0</v>
      </c>
      <c r="E98" s="114">
        <f>SUMIFS(汇总表!AG:AG,汇总表!$B:$B,$B98,汇总表!$C:$C,$C98)</f>
        <v>0</v>
      </c>
      <c r="F98" s="114">
        <f>SUMIFS(汇总表!AI:AI,汇总表!$B:$B,$B98,汇总表!$C:$C,$C98)</f>
        <v>0</v>
      </c>
      <c r="G98" s="114">
        <f>SUMIFS(汇总表!AK:AK,汇总表!$B:$B,$B98,汇总表!$C:$C,$C98)</f>
        <v>0</v>
      </c>
      <c r="H98" s="113"/>
    </row>
    <row r="99" s="109" customFormat="1" ht="24.95" customHeight="1" spans="1:8">
      <c r="A99" s="113">
        <f>SUBTOTAL(103,C$2:C99)-1</f>
        <v>97</v>
      </c>
      <c r="B99" s="116" t="s">
        <v>86</v>
      </c>
      <c r="C99" s="116" t="s">
        <v>19</v>
      </c>
      <c r="D99" s="116">
        <f>SUMIFS(汇总表!AH:AH,汇总表!$B:$B,$B99,汇总表!$C:$C,$C99)</f>
        <v>0</v>
      </c>
      <c r="E99" s="117">
        <f>SUMIFS(汇总表!AG:AG,汇总表!$B:$B,$B99,汇总表!$C:$C,$C99)</f>
        <v>0</v>
      </c>
      <c r="F99" s="117">
        <f>SUMIFS(汇总表!AI:AI,汇总表!$B:$B,$B99,汇总表!$C:$C,$C99)</f>
        <v>0</v>
      </c>
      <c r="G99" s="117">
        <f>SUMIFS(汇总表!AK:AK,汇总表!$B:$B,$B99,汇总表!$C:$C,$C99)</f>
        <v>0</v>
      </c>
      <c r="H99" s="116"/>
    </row>
    <row r="100" s="109" customFormat="1" ht="24.95" customHeight="1" spans="1:8">
      <c r="A100" s="113">
        <f>SUBTOTAL(103,C$2:C100)-1</f>
        <v>98</v>
      </c>
      <c r="B100" s="116" t="s">
        <v>86</v>
      </c>
      <c r="C100" s="116" t="s">
        <v>87</v>
      </c>
      <c r="D100" s="116">
        <f>SUMIFS(汇总表!AH:AH,汇总表!$B:$B,$B100,汇总表!$C:$C,$C100)</f>
        <v>0</v>
      </c>
      <c r="E100" s="117">
        <f>SUMIFS(汇总表!AG:AG,汇总表!$B:$B,$B100,汇总表!$C:$C,$C100)</f>
        <v>0</v>
      </c>
      <c r="F100" s="117">
        <f>SUMIFS(汇总表!AI:AI,汇总表!$B:$B,$B100,汇总表!$C:$C,$C100)</f>
        <v>0</v>
      </c>
      <c r="G100" s="117">
        <f>SUMIFS(汇总表!AK:AK,汇总表!$B:$B,$B100,汇总表!$C:$C,$C100)</f>
        <v>0</v>
      </c>
      <c r="H100" s="116"/>
    </row>
    <row r="101" s="109" customFormat="1" ht="24.95" customHeight="1" spans="1:8">
      <c r="A101" s="113">
        <f>SUBTOTAL(103,C$2:C101)-1</f>
        <v>99</v>
      </c>
      <c r="B101" s="116" t="s">
        <v>86</v>
      </c>
      <c r="C101" s="116" t="s">
        <v>88</v>
      </c>
      <c r="D101" s="116">
        <f>SUMIFS(汇总表!AH:AH,汇总表!$B:$B,$B101,汇总表!$C:$C,$C101)</f>
        <v>0</v>
      </c>
      <c r="E101" s="117">
        <f>SUMIFS(汇总表!AG:AG,汇总表!$B:$B,$B101,汇总表!$C:$C,$C101)</f>
        <v>0</v>
      </c>
      <c r="F101" s="117">
        <f>SUMIFS(汇总表!AI:AI,汇总表!$B:$B,$B101,汇总表!$C:$C,$C101)</f>
        <v>0</v>
      </c>
      <c r="G101" s="117">
        <f>SUMIFS(汇总表!AK:AK,汇总表!$B:$B,$B101,汇总表!$C:$C,$C101)</f>
        <v>0</v>
      </c>
      <c r="H101" s="116"/>
    </row>
    <row r="102" s="109" customFormat="1" ht="24.95" customHeight="1" spans="1:8">
      <c r="A102" s="113">
        <f>SUBTOTAL(103,C$2:C102)-1</f>
        <v>100</v>
      </c>
      <c r="B102" s="116" t="s">
        <v>86</v>
      </c>
      <c r="C102" s="116" t="s">
        <v>89</v>
      </c>
      <c r="D102" s="116">
        <f>SUMIFS(汇总表!AH:AH,汇总表!$B:$B,$B102,汇总表!$C:$C,$C102)</f>
        <v>0</v>
      </c>
      <c r="E102" s="117">
        <f>SUMIFS(汇总表!AG:AG,汇总表!$B:$B,$B102,汇总表!$C:$C,$C102)</f>
        <v>0</v>
      </c>
      <c r="F102" s="117">
        <f>SUMIFS(汇总表!AI:AI,汇总表!$B:$B,$B102,汇总表!$C:$C,$C102)</f>
        <v>0</v>
      </c>
      <c r="G102" s="117">
        <f>SUMIFS(汇总表!AK:AK,汇总表!$B:$B,$B102,汇总表!$C:$C,$C102)</f>
        <v>0</v>
      </c>
      <c r="H102" s="116"/>
    </row>
    <row r="103" s="109" customFormat="1" ht="24.95" customHeight="1" spans="1:8">
      <c r="A103" s="113">
        <f>SUBTOTAL(103,C$2:C103)-1</f>
        <v>101</v>
      </c>
      <c r="B103" s="116" t="s">
        <v>86</v>
      </c>
      <c r="C103" s="116" t="s">
        <v>90</v>
      </c>
      <c r="D103" s="116">
        <f>SUMIFS(汇总表!AH:AH,汇总表!$B:$B,$B103,汇总表!$C:$C,$C103)</f>
        <v>0</v>
      </c>
      <c r="E103" s="117">
        <f>SUMIFS(汇总表!AG:AG,汇总表!$B:$B,$B103,汇总表!$C:$C,$C103)</f>
        <v>0</v>
      </c>
      <c r="F103" s="117">
        <f>SUMIFS(汇总表!AI:AI,汇总表!$B:$B,$B103,汇总表!$C:$C,$C103)</f>
        <v>0</v>
      </c>
      <c r="G103" s="117">
        <f>SUMIFS(汇总表!AK:AK,汇总表!$B:$B,$B103,汇总表!$C:$C,$C103)</f>
        <v>0</v>
      </c>
      <c r="H103" s="116"/>
    </row>
    <row r="104" s="108" customFormat="1" ht="24.95" customHeight="1" spans="1:8">
      <c r="A104" s="113">
        <f>SUBTOTAL(103,C$2:C104)-1</f>
        <v>102</v>
      </c>
      <c r="B104" s="113" t="s">
        <v>91</v>
      </c>
      <c r="C104" s="113" t="s">
        <v>156</v>
      </c>
      <c r="D104" s="113">
        <f>SUMIFS(汇总表!AH:AH,汇总表!$B:$B,$B104,汇总表!$C:$C,$C104)</f>
        <v>0</v>
      </c>
      <c r="E104" s="114">
        <f>SUMIFS(汇总表!AG:AG,汇总表!$B:$B,$B104,汇总表!$C:$C,$C104)</f>
        <v>0</v>
      </c>
      <c r="F104" s="114">
        <f>SUMIFS(汇总表!AI:AI,汇总表!$B:$B,$B104,汇总表!$C:$C,$C104)</f>
        <v>0</v>
      </c>
      <c r="G104" s="114">
        <f>SUMIFS(汇总表!AK:AK,汇总表!$B:$B,$B104,汇总表!$C:$C,$C104)</f>
        <v>0</v>
      </c>
      <c r="H104" s="113"/>
    </row>
    <row r="105" s="109" customFormat="1" ht="24.95" customHeight="1" spans="1:8">
      <c r="A105" s="113">
        <f>SUBTOTAL(103,C$2:C105)-1</f>
        <v>103</v>
      </c>
      <c r="B105" s="116" t="s">
        <v>91</v>
      </c>
      <c r="C105" s="116" t="s">
        <v>92</v>
      </c>
      <c r="D105" s="116">
        <f>SUMIFS(汇总表!AH:AH,汇总表!$B:$B,$B105,汇总表!$C:$C,$C105)</f>
        <v>0</v>
      </c>
      <c r="E105" s="117">
        <f>SUMIFS(汇总表!AG:AG,汇总表!$B:$B,$B105,汇总表!$C:$C,$C105)</f>
        <v>0</v>
      </c>
      <c r="F105" s="117">
        <f>SUMIFS(汇总表!AI:AI,汇总表!$B:$B,$B105,汇总表!$C:$C,$C105)</f>
        <v>0</v>
      </c>
      <c r="G105" s="117">
        <f>SUMIFS(汇总表!AK:AK,汇总表!$B:$B,$B105,汇总表!$C:$C,$C105)</f>
        <v>0</v>
      </c>
      <c r="H105" s="116"/>
    </row>
    <row r="106" s="109" customFormat="1" ht="24.95" customHeight="1" spans="1:8">
      <c r="A106" s="113">
        <f>SUBTOTAL(103,C$2:C106)-1</f>
        <v>104</v>
      </c>
      <c r="B106" s="116" t="s">
        <v>91</v>
      </c>
      <c r="C106" s="116" t="s">
        <v>93</v>
      </c>
      <c r="D106" s="116">
        <f>SUMIFS(汇总表!AH:AH,汇总表!$B:$B,$B106,汇总表!$C:$C,$C106)</f>
        <v>0</v>
      </c>
      <c r="E106" s="117">
        <f>SUMIFS(汇总表!AG:AG,汇总表!$B:$B,$B106,汇总表!$C:$C,$C106)</f>
        <v>0</v>
      </c>
      <c r="F106" s="117">
        <f>SUMIFS(汇总表!AI:AI,汇总表!$B:$B,$B106,汇总表!$C:$C,$C106)</f>
        <v>0</v>
      </c>
      <c r="G106" s="117">
        <f>SUMIFS(汇总表!AK:AK,汇总表!$B:$B,$B106,汇总表!$C:$C,$C106)</f>
        <v>0</v>
      </c>
      <c r="H106" s="116"/>
    </row>
    <row r="107" s="109" customFormat="1" ht="24.95" customHeight="1" spans="1:8">
      <c r="A107" s="113">
        <f>SUBTOTAL(103,C$2:C107)-1</f>
        <v>105</v>
      </c>
      <c r="B107" s="116" t="s">
        <v>91</v>
      </c>
      <c r="C107" s="116" t="s">
        <v>94</v>
      </c>
      <c r="D107" s="116">
        <f>SUMIFS(汇总表!AH:AH,汇总表!$B:$B,$B107,汇总表!$C:$C,$C107)</f>
        <v>0</v>
      </c>
      <c r="E107" s="117">
        <f>SUMIFS(汇总表!AG:AG,汇总表!$B:$B,$B107,汇总表!$C:$C,$C107)</f>
        <v>0</v>
      </c>
      <c r="F107" s="117">
        <f>SUMIFS(汇总表!AI:AI,汇总表!$B:$B,$B107,汇总表!$C:$C,$C107)</f>
        <v>0</v>
      </c>
      <c r="G107" s="117">
        <f>SUMIFS(汇总表!AK:AK,汇总表!$B:$B,$B107,汇总表!$C:$C,$C107)</f>
        <v>0</v>
      </c>
      <c r="H107" s="116"/>
    </row>
    <row r="108" s="109" customFormat="1" ht="24.95" customHeight="1" spans="1:8">
      <c r="A108" s="113">
        <f>SUBTOTAL(103,C$2:C108)-1</f>
        <v>106</v>
      </c>
      <c r="B108" s="116" t="s">
        <v>91</v>
      </c>
      <c r="C108" s="116" t="s">
        <v>95</v>
      </c>
      <c r="D108" s="116">
        <f>SUMIFS(汇总表!AH:AH,汇总表!$B:$B,$B108,汇总表!$C:$C,$C108)</f>
        <v>0</v>
      </c>
      <c r="E108" s="117">
        <f>SUMIFS(汇总表!AG:AG,汇总表!$B:$B,$B108,汇总表!$C:$C,$C108)</f>
        <v>0</v>
      </c>
      <c r="F108" s="117">
        <f>SUMIFS(汇总表!AI:AI,汇总表!$B:$B,$B108,汇总表!$C:$C,$C108)</f>
        <v>0</v>
      </c>
      <c r="G108" s="117">
        <f>SUMIFS(汇总表!AK:AK,汇总表!$B:$B,$B108,汇总表!$C:$C,$C108)</f>
        <v>0</v>
      </c>
      <c r="H108" s="116"/>
    </row>
    <row r="109" s="109" customFormat="1" ht="24.95" customHeight="1" spans="1:8">
      <c r="A109" s="113">
        <f>SUBTOTAL(103,C$2:C109)-1</f>
        <v>107</v>
      </c>
      <c r="B109" s="116" t="s">
        <v>91</v>
      </c>
      <c r="C109" s="116" t="s">
        <v>96</v>
      </c>
      <c r="D109" s="116">
        <f>SUMIFS(汇总表!AH:AH,汇总表!$B:$B,$B109,汇总表!$C:$C,$C109)</f>
        <v>0</v>
      </c>
      <c r="E109" s="117">
        <f>SUMIFS(汇总表!AG:AG,汇总表!$B:$B,$B109,汇总表!$C:$C,$C109)</f>
        <v>0</v>
      </c>
      <c r="F109" s="117">
        <f>SUMIFS(汇总表!AI:AI,汇总表!$B:$B,$B109,汇总表!$C:$C,$C109)</f>
        <v>0</v>
      </c>
      <c r="G109" s="117">
        <f>SUMIFS(汇总表!AK:AK,汇总表!$B:$B,$B109,汇总表!$C:$C,$C109)</f>
        <v>0</v>
      </c>
      <c r="H109" s="116"/>
    </row>
    <row r="110" s="109" customFormat="1" ht="24.95" customHeight="1" spans="1:8">
      <c r="A110" s="113">
        <f>SUBTOTAL(103,C$2:C110)-1</f>
        <v>108</v>
      </c>
      <c r="B110" s="116" t="s">
        <v>91</v>
      </c>
      <c r="C110" s="116" t="s">
        <v>97</v>
      </c>
      <c r="D110" s="116">
        <f>SUMIFS(汇总表!AH:AH,汇总表!$B:$B,$B110,汇总表!$C:$C,$C110)</f>
        <v>0</v>
      </c>
      <c r="E110" s="117">
        <f>SUMIFS(汇总表!AG:AG,汇总表!$B:$B,$B110,汇总表!$C:$C,$C110)</f>
        <v>0</v>
      </c>
      <c r="F110" s="117">
        <f>SUMIFS(汇总表!AI:AI,汇总表!$B:$B,$B110,汇总表!$C:$C,$C110)</f>
        <v>0</v>
      </c>
      <c r="G110" s="117">
        <f>SUMIFS(汇总表!AK:AK,汇总表!$B:$B,$B110,汇总表!$C:$C,$C110)</f>
        <v>0</v>
      </c>
      <c r="H110" s="116"/>
    </row>
    <row r="111" s="109" customFormat="1" ht="24.95" customHeight="1" spans="1:8">
      <c r="A111" s="113">
        <f>SUBTOTAL(103,C$2:C111)-1</f>
        <v>109</v>
      </c>
      <c r="B111" s="116" t="s">
        <v>91</v>
      </c>
      <c r="C111" s="116" t="s">
        <v>98</v>
      </c>
      <c r="D111" s="116">
        <f>SUMIFS(汇总表!AH:AH,汇总表!$B:$B,$B111,汇总表!$C:$C,$C111)</f>
        <v>0</v>
      </c>
      <c r="E111" s="117">
        <f>SUMIFS(汇总表!AG:AG,汇总表!$B:$B,$B111,汇总表!$C:$C,$C111)</f>
        <v>0</v>
      </c>
      <c r="F111" s="117">
        <f>SUMIFS(汇总表!AI:AI,汇总表!$B:$B,$B111,汇总表!$C:$C,$C111)</f>
        <v>0</v>
      </c>
      <c r="G111" s="117">
        <f>SUMIFS(汇总表!AK:AK,汇总表!$B:$B,$B111,汇总表!$C:$C,$C111)</f>
        <v>0</v>
      </c>
      <c r="H111" s="116"/>
    </row>
    <row r="112" s="109" customFormat="1" ht="24.95" customHeight="1" spans="1:8">
      <c r="A112" s="113">
        <f>SUBTOTAL(103,C$2:C112)-1</f>
        <v>110</v>
      </c>
      <c r="B112" s="116" t="s">
        <v>91</v>
      </c>
      <c r="C112" s="116" t="s">
        <v>99</v>
      </c>
      <c r="D112" s="116">
        <f>SUMIFS(汇总表!AH:AH,汇总表!$B:$B,$B112,汇总表!$C:$C,$C112)</f>
        <v>0</v>
      </c>
      <c r="E112" s="117">
        <f>SUMIFS(汇总表!AG:AG,汇总表!$B:$B,$B112,汇总表!$C:$C,$C112)</f>
        <v>0</v>
      </c>
      <c r="F112" s="117">
        <f>SUMIFS(汇总表!AI:AI,汇总表!$B:$B,$B112,汇总表!$C:$C,$C112)</f>
        <v>0</v>
      </c>
      <c r="G112" s="117">
        <f>SUMIFS(汇总表!AK:AK,汇总表!$B:$B,$B112,汇总表!$C:$C,$C112)</f>
        <v>0</v>
      </c>
      <c r="H112" s="116"/>
    </row>
    <row r="113" s="109" customFormat="1" ht="24.95" customHeight="1" spans="1:8">
      <c r="A113" s="113">
        <f>SUBTOTAL(103,C$2:C113)-1</f>
        <v>111</v>
      </c>
      <c r="B113" s="116" t="s">
        <v>91</v>
      </c>
      <c r="C113" s="116" t="s">
        <v>100</v>
      </c>
      <c r="D113" s="116">
        <f>SUMIFS(汇总表!AH:AH,汇总表!$B:$B,$B113,汇总表!$C:$C,$C113)</f>
        <v>0</v>
      </c>
      <c r="E113" s="117">
        <f>SUMIFS(汇总表!AG:AG,汇总表!$B:$B,$B113,汇总表!$C:$C,$C113)</f>
        <v>0</v>
      </c>
      <c r="F113" s="117">
        <f>SUMIFS(汇总表!AI:AI,汇总表!$B:$B,$B113,汇总表!$C:$C,$C113)</f>
        <v>0</v>
      </c>
      <c r="G113" s="117">
        <f>SUMIFS(汇总表!AK:AK,汇总表!$B:$B,$B113,汇总表!$C:$C,$C113)</f>
        <v>0</v>
      </c>
      <c r="H113" s="116"/>
    </row>
    <row r="114" s="109" customFormat="1" ht="24.95" customHeight="1" spans="1:8">
      <c r="A114" s="113">
        <f>SUBTOTAL(103,C$2:C114)-1</f>
        <v>112</v>
      </c>
      <c r="B114" s="116" t="s">
        <v>91</v>
      </c>
      <c r="C114" s="116" t="s">
        <v>101</v>
      </c>
      <c r="D114" s="116">
        <f>SUMIFS(汇总表!AH:AH,汇总表!$B:$B,$B114,汇总表!$C:$C,$C114)</f>
        <v>0</v>
      </c>
      <c r="E114" s="117">
        <f>SUMIFS(汇总表!AG:AG,汇总表!$B:$B,$B114,汇总表!$C:$C,$C114)</f>
        <v>0</v>
      </c>
      <c r="F114" s="117">
        <f>SUMIFS(汇总表!AI:AI,汇总表!$B:$B,$B114,汇总表!$C:$C,$C114)</f>
        <v>0</v>
      </c>
      <c r="G114" s="117">
        <f>SUMIFS(汇总表!AK:AK,汇总表!$B:$B,$B114,汇总表!$C:$C,$C114)</f>
        <v>0</v>
      </c>
      <c r="H114" s="116"/>
    </row>
    <row r="115" s="109" customFormat="1" ht="24.95" customHeight="1" spans="1:8">
      <c r="A115" s="113">
        <f>SUBTOTAL(103,C$2:C115)-1</f>
        <v>113</v>
      </c>
      <c r="B115" s="116" t="s">
        <v>91</v>
      </c>
      <c r="C115" s="116" t="s">
        <v>102</v>
      </c>
      <c r="D115" s="116">
        <f>SUMIFS(汇总表!AH:AH,汇总表!$B:$B,$B115,汇总表!$C:$C,$C115)</f>
        <v>0</v>
      </c>
      <c r="E115" s="117">
        <f>SUMIFS(汇总表!AG:AG,汇总表!$B:$B,$B115,汇总表!$C:$C,$C115)</f>
        <v>0</v>
      </c>
      <c r="F115" s="117">
        <f>SUMIFS(汇总表!AI:AI,汇总表!$B:$B,$B115,汇总表!$C:$C,$C115)</f>
        <v>0</v>
      </c>
      <c r="G115" s="117">
        <f>SUMIFS(汇总表!AK:AK,汇总表!$B:$B,$B115,汇总表!$C:$C,$C115)</f>
        <v>0</v>
      </c>
      <c r="H115" s="116"/>
    </row>
    <row r="116" s="109" customFormat="1" ht="24.95" customHeight="1" spans="1:8">
      <c r="A116" s="113">
        <f>SUBTOTAL(103,C$2:C116)-1</f>
        <v>114</v>
      </c>
      <c r="B116" s="116" t="s">
        <v>91</v>
      </c>
      <c r="C116" s="118" t="s">
        <v>103</v>
      </c>
      <c r="D116" s="116">
        <f>SUMIFS(汇总表!AH:AH,汇总表!$B:$B,$B116,汇总表!$C:$C,$C116)</f>
        <v>0</v>
      </c>
      <c r="E116" s="117">
        <f>SUMIFS(汇总表!AG:AG,汇总表!$B:$B,$B116,汇总表!$C:$C,$C116)</f>
        <v>0</v>
      </c>
      <c r="F116" s="117">
        <f>SUMIFS(汇总表!AI:AI,汇总表!$B:$B,$B116,汇总表!$C:$C,$C116)</f>
        <v>0</v>
      </c>
      <c r="G116" s="117">
        <f>SUMIFS(汇总表!AK:AK,汇总表!$B:$B,$B116,汇总表!$C:$C,$C116)</f>
        <v>0</v>
      </c>
      <c r="H116" s="116"/>
    </row>
    <row r="117" s="109" customFormat="1" ht="24.95" customHeight="1" spans="1:8">
      <c r="A117" s="113">
        <f>SUBTOTAL(103,C$2:C117)-1</f>
        <v>115</v>
      </c>
      <c r="B117" s="116" t="s">
        <v>91</v>
      </c>
      <c r="C117" s="116" t="s">
        <v>104</v>
      </c>
      <c r="D117" s="116">
        <f>SUMIFS(汇总表!AH:AH,汇总表!$B:$B,$B117,汇总表!$C:$C,$C117)</f>
        <v>0</v>
      </c>
      <c r="E117" s="117">
        <f>SUMIFS(汇总表!AG:AG,汇总表!$B:$B,$B117,汇总表!$C:$C,$C117)</f>
        <v>0</v>
      </c>
      <c r="F117" s="117">
        <f>SUMIFS(汇总表!AI:AI,汇总表!$B:$B,$B117,汇总表!$C:$C,$C117)</f>
        <v>0</v>
      </c>
      <c r="G117" s="117">
        <f>SUMIFS(汇总表!AK:AK,汇总表!$B:$B,$B117,汇总表!$C:$C,$C117)</f>
        <v>0</v>
      </c>
      <c r="H117" s="116"/>
    </row>
    <row r="118" s="108" customFormat="1" ht="24.95" customHeight="1" spans="1:8">
      <c r="A118" s="113">
        <f>SUBTOTAL(103,C$2:C118)-1</f>
        <v>116</v>
      </c>
      <c r="B118" s="113" t="s">
        <v>105</v>
      </c>
      <c r="C118" s="113" t="s">
        <v>156</v>
      </c>
      <c r="D118" s="113">
        <f>SUMIFS(汇总表!AH:AH,汇总表!$B:$B,$B118,汇总表!$C:$C,$C118)</f>
        <v>0</v>
      </c>
      <c r="E118" s="114">
        <f>SUMIFS(汇总表!AG:AG,汇总表!$B:$B,$B118,汇总表!$C:$C,$C118)</f>
        <v>0</v>
      </c>
      <c r="F118" s="114">
        <f>SUMIFS(汇总表!AI:AI,汇总表!$B:$B,$B118,汇总表!$C:$C,$C118)</f>
        <v>0</v>
      </c>
      <c r="G118" s="114">
        <f>SUMIFS(汇总表!AK:AK,汇总表!$B:$B,$B118,汇总表!$C:$C,$C118)</f>
        <v>0</v>
      </c>
      <c r="H118" s="113"/>
    </row>
    <row r="119" s="109" customFormat="1" ht="24.95" customHeight="1" spans="1:8">
      <c r="A119" s="113">
        <f>SUBTOTAL(103,C$2:C119)-1</f>
        <v>117</v>
      </c>
      <c r="B119" s="116" t="s">
        <v>105</v>
      </c>
      <c r="C119" s="116" t="s">
        <v>106</v>
      </c>
      <c r="D119" s="116">
        <f>SUMIFS(汇总表!AH:AH,汇总表!$B:$B,$B119,汇总表!$C:$C,$C119)</f>
        <v>0</v>
      </c>
      <c r="E119" s="117">
        <f>SUMIFS(汇总表!AG:AG,汇总表!$B:$B,$B119,汇总表!$C:$C,$C119)</f>
        <v>0</v>
      </c>
      <c r="F119" s="117">
        <f>SUMIFS(汇总表!AI:AI,汇总表!$B:$B,$B119,汇总表!$C:$C,$C119)</f>
        <v>0</v>
      </c>
      <c r="G119" s="117">
        <f>SUMIFS(汇总表!AK:AK,汇总表!$B:$B,$B119,汇总表!$C:$C,$C119)</f>
        <v>0</v>
      </c>
      <c r="H119" s="116"/>
    </row>
    <row r="120" s="109" customFormat="1" ht="24.95" customHeight="1" spans="1:8">
      <c r="A120" s="113">
        <f>SUBTOTAL(103,C$2:C120)-1</f>
        <v>118</v>
      </c>
      <c r="B120" s="116" t="s">
        <v>105</v>
      </c>
      <c r="C120" s="116" t="s">
        <v>107</v>
      </c>
      <c r="D120" s="116">
        <f>SUMIFS(汇总表!AH:AH,汇总表!$B:$B,$B120,汇总表!$C:$C,$C120)</f>
        <v>0</v>
      </c>
      <c r="E120" s="117">
        <f>SUMIFS(汇总表!AG:AG,汇总表!$B:$B,$B120,汇总表!$C:$C,$C120)</f>
        <v>0</v>
      </c>
      <c r="F120" s="117">
        <f>SUMIFS(汇总表!AI:AI,汇总表!$B:$B,$B120,汇总表!$C:$C,$C120)</f>
        <v>0</v>
      </c>
      <c r="G120" s="117">
        <f>SUMIFS(汇总表!AK:AK,汇总表!$B:$B,$B120,汇总表!$C:$C,$C120)</f>
        <v>0</v>
      </c>
      <c r="H120" s="116"/>
    </row>
    <row r="121" s="109" customFormat="1" ht="24.95" customHeight="1" spans="1:8">
      <c r="A121" s="113">
        <f>SUBTOTAL(103,C$2:C121)-1</f>
        <v>119</v>
      </c>
      <c r="B121" s="116" t="s">
        <v>105</v>
      </c>
      <c r="C121" s="116" t="s">
        <v>108</v>
      </c>
      <c r="D121" s="116">
        <f>SUMIFS(汇总表!AH:AH,汇总表!$B:$B,$B121,汇总表!$C:$C,$C121)</f>
        <v>0</v>
      </c>
      <c r="E121" s="117">
        <f>SUMIFS(汇总表!AG:AG,汇总表!$B:$B,$B121,汇总表!$C:$C,$C121)</f>
        <v>0</v>
      </c>
      <c r="F121" s="117">
        <f>SUMIFS(汇总表!AI:AI,汇总表!$B:$B,$B121,汇总表!$C:$C,$C121)</f>
        <v>0</v>
      </c>
      <c r="G121" s="117">
        <f>SUMIFS(汇总表!AK:AK,汇总表!$B:$B,$B121,汇总表!$C:$C,$C121)</f>
        <v>0</v>
      </c>
      <c r="H121" s="116"/>
    </row>
    <row r="122" s="109" customFormat="1" ht="24.95" customHeight="1" spans="1:8">
      <c r="A122" s="113">
        <f>SUBTOTAL(103,C$2:C122)-1</f>
        <v>120</v>
      </c>
      <c r="B122" s="116" t="s">
        <v>105</v>
      </c>
      <c r="C122" s="116" t="s">
        <v>109</v>
      </c>
      <c r="D122" s="116">
        <f>SUMIFS(汇总表!AH:AH,汇总表!$B:$B,$B122,汇总表!$C:$C,$C122)</f>
        <v>0</v>
      </c>
      <c r="E122" s="117">
        <f>SUMIFS(汇总表!AG:AG,汇总表!$B:$B,$B122,汇总表!$C:$C,$C122)</f>
        <v>0</v>
      </c>
      <c r="F122" s="117">
        <f>SUMIFS(汇总表!AI:AI,汇总表!$B:$B,$B122,汇总表!$C:$C,$C122)</f>
        <v>0</v>
      </c>
      <c r="G122" s="117">
        <f>SUMIFS(汇总表!AK:AK,汇总表!$B:$B,$B122,汇总表!$C:$C,$C122)</f>
        <v>0</v>
      </c>
      <c r="H122" s="116"/>
    </row>
    <row r="123" s="109" customFormat="1" ht="24.95" customHeight="1" spans="1:8">
      <c r="A123" s="113">
        <f>SUBTOTAL(103,C$2:C123)-1</f>
        <v>121</v>
      </c>
      <c r="B123" s="116" t="s">
        <v>105</v>
      </c>
      <c r="C123" s="116" t="s">
        <v>110</v>
      </c>
      <c r="D123" s="116">
        <f>SUMIFS(汇总表!AH:AH,汇总表!$B:$B,$B123,汇总表!$C:$C,$C123)</f>
        <v>0</v>
      </c>
      <c r="E123" s="117">
        <f>SUMIFS(汇总表!AG:AG,汇总表!$B:$B,$B123,汇总表!$C:$C,$C123)</f>
        <v>0</v>
      </c>
      <c r="F123" s="117">
        <f>SUMIFS(汇总表!AI:AI,汇总表!$B:$B,$B123,汇总表!$C:$C,$C123)</f>
        <v>0</v>
      </c>
      <c r="G123" s="117">
        <f>SUMIFS(汇总表!AK:AK,汇总表!$B:$B,$B123,汇总表!$C:$C,$C123)</f>
        <v>0</v>
      </c>
      <c r="H123" s="116"/>
    </row>
    <row r="124" s="109" customFormat="1" ht="24.95" customHeight="1" spans="1:8">
      <c r="A124" s="113">
        <f>SUBTOTAL(103,C$2:C124)-1</f>
        <v>122</v>
      </c>
      <c r="B124" s="116" t="s">
        <v>105</v>
      </c>
      <c r="C124" s="116" t="s">
        <v>138</v>
      </c>
      <c r="D124" s="116">
        <f>SUMIFS(汇总表!AH:AH,汇总表!$B:$B,$B124,汇总表!$C:$C,$C124)</f>
        <v>0</v>
      </c>
      <c r="E124" s="117">
        <f>SUMIFS(汇总表!AG:AG,汇总表!$B:$B,$B124,汇总表!$C:$C,$C124)</f>
        <v>0</v>
      </c>
      <c r="F124" s="117">
        <f>SUMIFS(汇总表!AI:AI,汇总表!$B:$B,$B124,汇总表!$C:$C,$C124)</f>
        <v>0</v>
      </c>
      <c r="G124" s="117">
        <f>SUMIFS(汇总表!AK:AK,汇总表!$B:$B,$B124,汇总表!$C:$C,$C124)</f>
        <v>0</v>
      </c>
      <c r="H124" s="116"/>
    </row>
    <row r="125" s="109" customFormat="1" ht="24.95" customHeight="1" spans="1:8">
      <c r="A125" s="113">
        <f>SUBTOTAL(103,C$2:C125)-1</f>
        <v>123</v>
      </c>
      <c r="B125" s="116" t="s">
        <v>105</v>
      </c>
      <c r="C125" s="116" t="s">
        <v>134</v>
      </c>
      <c r="D125" s="116">
        <f>SUMIFS(汇总表!AH:AH,汇总表!$B:$B,$B125,汇总表!$C:$C,$C125)</f>
        <v>0</v>
      </c>
      <c r="E125" s="117">
        <f>SUMIFS(汇总表!AG:AG,汇总表!$B:$B,$B125,汇总表!$C:$C,$C125)</f>
        <v>0</v>
      </c>
      <c r="F125" s="117">
        <f>SUMIFS(汇总表!AI:AI,汇总表!$B:$B,$B125,汇总表!$C:$C,$C125)</f>
        <v>0</v>
      </c>
      <c r="G125" s="117">
        <f>SUMIFS(汇总表!AK:AK,汇总表!$B:$B,$B125,汇总表!$C:$C,$C125)</f>
        <v>0</v>
      </c>
      <c r="H125" s="116"/>
    </row>
    <row r="126" s="109" customFormat="1" ht="24.95" customHeight="1" spans="1:8">
      <c r="A126" s="113">
        <f>SUBTOTAL(103,C$2:C126)-1</f>
        <v>124</v>
      </c>
      <c r="B126" s="116" t="s">
        <v>105</v>
      </c>
      <c r="C126" s="116" t="s">
        <v>111</v>
      </c>
      <c r="D126" s="116">
        <f>SUMIFS(汇总表!AH:AH,汇总表!$B:$B,$B126,汇总表!$C:$C,$C126)</f>
        <v>0</v>
      </c>
      <c r="E126" s="117">
        <f>SUMIFS(汇总表!AG:AG,汇总表!$B:$B,$B126,汇总表!$C:$C,$C126)</f>
        <v>0</v>
      </c>
      <c r="F126" s="117">
        <f>SUMIFS(汇总表!AI:AI,汇总表!$B:$B,$B126,汇总表!$C:$C,$C126)</f>
        <v>0</v>
      </c>
      <c r="G126" s="117">
        <f>SUMIFS(汇总表!AK:AK,汇总表!$B:$B,$B126,汇总表!$C:$C,$C126)</f>
        <v>0</v>
      </c>
      <c r="H126" s="116"/>
    </row>
    <row r="127" s="109" customFormat="1" ht="24.95" customHeight="1" spans="1:8">
      <c r="A127" s="113">
        <f>SUBTOTAL(103,C$2:C127)-1</f>
        <v>125</v>
      </c>
      <c r="B127" s="116" t="s">
        <v>105</v>
      </c>
      <c r="C127" s="116" t="s">
        <v>112</v>
      </c>
      <c r="D127" s="116">
        <f>SUMIFS(汇总表!AH:AH,汇总表!$B:$B,$B127,汇总表!$C:$C,$C127)</f>
        <v>0</v>
      </c>
      <c r="E127" s="117">
        <f>SUMIFS(汇总表!AG:AG,汇总表!$B:$B,$B127,汇总表!$C:$C,$C127)</f>
        <v>0</v>
      </c>
      <c r="F127" s="117">
        <f>SUMIFS(汇总表!AI:AI,汇总表!$B:$B,$B127,汇总表!$C:$C,$C127)</f>
        <v>0</v>
      </c>
      <c r="G127" s="117">
        <f>SUMIFS(汇总表!AK:AK,汇总表!$B:$B,$B127,汇总表!$C:$C,$C127)</f>
        <v>0</v>
      </c>
      <c r="H127" s="116"/>
    </row>
    <row r="128" s="109" customFormat="1" ht="24.95" customHeight="1" spans="1:8">
      <c r="A128" s="113">
        <f>SUBTOTAL(103,C$2:C128)-1</f>
        <v>126</v>
      </c>
      <c r="B128" s="116" t="s">
        <v>105</v>
      </c>
      <c r="C128" s="116" t="s">
        <v>113</v>
      </c>
      <c r="D128" s="116">
        <f>SUMIFS(汇总表!AH:AH,汇总表!$B:$B,$B128,汇总表!$C:$C,$C128)</f>
        <v>0</v>
      </c>
      <c r="E128" s="117">
        <f>SUMIFS(汇总表!AG:AG,汇总表!$B:$B,$B128,汇总表!$C:$C,$C128)</f>
        <v>0</v>
      </c>
      <c r="F128" s="117">
        <f>SUMIFS(汇总表!AI:AI,汇总表!$B:$B,$B128,汇总表!$C:$C,$C128)</f>
        <v>0</v>
      </c>
      <c r="G128" s="117">
        <f>SUMIFS(汇总表!AK:AK,汇总表!$B:$B,$B128,汇总表!$C:$C,$C128)</f>
        <v>0</v>
      </c>
      <c r="H128" s="116"/>
    </row>
    <row r="129" s="109" customFormat="1" ht="24.95" customHeight="1" spans="1:8">
      <c r="A129" s="113">
        <f>SUBTOTAL(103,C$2:C129)-1</f>
        <v>127</v>
      </c>
      <c r="B129" s="116" t="s">
        <v>105</v>
      </c>
      <c r="C129" s="118" t="s">
        <v>114</v>
      </c>
      <c r="D129" s="116">
        <f>SUMIFS(汇总表!AH:AH,汇总表!$B:$B,$B129,汇总表!$C:$C,$C129)</f>
        <v>0</v>
      </c>
      <c r="E129" s="117">
        <f>SUMIFS(汇总表!AG:AG,汇总表!$B:$B,$B129,汇总表!$C:$C,$C129)</f>
        <v>0</v>
      </c>
      <c r="F129" s="117">
        <f>SUMIFS(汇总表!AI:AI,汇总表!$B:$B,$B129,汇总表!$C:$C,$C129)</f>
        <v>0</v>
      </c>
      <c r="G129" s="117">
        <f>SUMIFS(汇总表!AK:AK,汇总表!$B:$B,$B129,汇总表!$C:$C,$C129)</f>
        <v>0</v>
      </c>
      <c r="H129" s="116"/>
    </row>
    <row r="130" s="109" customFormat="1" ht="24.95" customHeight="1" spans="1:8">
      <c r="A130" s="113">
        <f>SUBTOTAL(103,C$2:C130)-1</f>
        <v>128</v>
      </c>
      <c r="B130" s="116" t="s">
        <v>105</v>
      </c>
      <c r="C130" s="116" t="s">
        <v>115</v>
      </c>
      <c r="D130" s="116">
        <f>SUMIFS(汇总表!AH:AH,汇总表!$B:$B,$B130,汇总表!$C:$C,$C130)</f>
        <v>0</v>
      </c>
      <c r="E130" s="117">
        <f>SUMIFS(汇总表!AG:AG,汇总表!$B:$B,$B130,汇总表!$C:$C,$C130)</f>
        <v>0</v>
      </c>
      <c r="F130" s="117">
        <f>SUMIFS(汇总表!AI:AI,汇总表!$B:$B,$B130,汇总表!$C:$C,$C130)</f>
        <v>0</v>
      </c>
      <c r="G130" s="117">
        <f>SUMIFS(汇总表!AK:AK,汇总表!$B:$B,$B130,汇总表!$C:$C,$C130)</f>
        <v>0</v>
      </c>
      <c r="H130" s="116"/>
    </row>
    <row r="131" s="108" customFormat="1" ht="24.95" customHeight="1" spans="1:8">
      <c r="A131" s="113"/>
      <c r="B131" s="113" t="s">
        <v>116</v>
      </c>
      <c r="C131" s="113"/>
      <c r="D131" s="113">
        <f>SUMIFS(汇总表!AH:AH,汇总表!$B:$B,$B131)</f>
        <v>0</v>
      </c>
      <c r="E131" s="114">
        <f>SUMIFS(汇总表!AG:AG,汇总表!$B:$B,$B131)</f>
        <v>0</v>
      </c>
      <c r="F131" s="114">
        <f>SUMIFS(汇总表!AI:AI,汇总表!$B:$B,$B131)</f>
        <v>0</v>
      </c>
      <c r="G131" s="114">
        <f>SUMIFS(汇总表!AK:AK,汇总表!$B:$B,$B131)</f>
        <v>0</v>
      </c>
      <c r="H131" s="113"/>
    </row>
  </sheetData>
  <autoFilter ref="B2:H131">
    <extLst/>
  </autoFilter>
  <mergeCells count="1">
    <mergeCell ref="A1:H1"/>
  </mergeCells>
  <printOptions horizontalCentered="1"/>
  <pageMargins left="0.511811023622047" right="0.511811023622047" top="0.590551181102362" bottom="0.94488188976378" header="0.31496062992126" footer="0.590551181102362"/>
  <pageSetup paperSize="9" scale="97" fitToHeight="0" orientation="portrait" horizontalDpi="1200" verticalDpi="12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0"/>
  <sheetViews>
    <sheetView workbookViewId="0">
      <pane ySplit="1" topLeftCell="A2" activePane="bottomLeft" state="frozen"/>
      <selection/>
      <selection pane="bottomLeft" activeCell="B1" sqref="B1:AK1"/>
    </sheetView>
  </sheetViews>
  <sheetFormatPr defaultColWidth="9" defaultRowHeight="14"/>
  <cols>
    <col min="1" max="1" width="9.625" customWidth="1"/>
    <col min="3" max="3" width="9.125" style="49"/>
    <col min="4" max="4" width="9.125" style="45"/>
    <col min="6" max="6" width="10" style="45" customWidth="1"/>
    <col min="8" max="8" width="9.625" customWidth="1"/>
    <col min="9" max="9" width="8.5" style="50" customWidth="1"/>
    <col min="11" max="11" width="9.625" customWidth="1"/>
    <col min="12" max="12" width="11.375" style="50" customWidth="1"/>
    <col min="14" max="14" width="9" style="45"/>
  </cols>
  <sheetData>
    <row r="1" s="48" customFormat="1" ht="30.75" customHeight="1" spans="1:16">
      <c r="A1" s="44" t="s">
        <v>160</v>
      </c>
      <c r="B1" s="48" t="s">
        <v>2</v>
      </c>
      <c r="C1" s="48" t="s">
        <v>161</v>
      </c>
      <c r="D1" s="51" t="s">
        <v>162</v>
      </c>
      <c r="E1" s="48" t="s">
        <v>163</v>
      </c>
      <c r="F1" s="51" t="s">
        <v>164</v>
      </c>
      <c r="H1" s="44" t="s">
        <v>165</v>
      </c>
      <c r="I1" s="75">
        <f>SUBTOTAL(109,D:D)</f>
        <v>27772</v>
      </c>
      <c r="K1" s="44" t="s">
        <v>166</v>
      </c>
      <c r="L1" s="75">
        <f>SUBTOTAL(109,E:E)</f>
        <v>2673.47</v>
      </c>
      <c r="N1" s="51"/>
      <c r="P1" s="76" t="s">
        <v>167</v>
      </c>
    </row>
    <row r="2" ht="15.4" customHeight="1" spans="1:16">
      <c r="A2">
        <f>SUBTOTAL(103,C$1:C2)-1</f>
        <v>1</v>
      </c>
      <c r="B2" s="52" t="s">
        <v>66</v>
      </c>
      <c r="C2" s="53" t="s">
        <v>168</v>
      </c>
      <c r="D2" s="54">
        <v>11</v>
      </c>
      <c r="E2" s="55">
        <v>1.05</v>
      </c>
      <c r="F2" s="56">
        <v>2018</v>
      </c>
      <c r="I2"/>
      <c r="L2"/>
      <c r="P2" s="77">
        <v>1.045</v>
      </c>
    </row>
    <row r="3" ht="15.4" customHeight="1" spans="1:16">
      <c r="A3">
        <f>SUBTOTAL(103,C$1:C3)-1</f>
        <v>2</v>
      </c>
      <c r="B3" s="52" t="s">
        <v>9</v>
      </c>
      <c r="C3" s="57" t="s">
        <v>118</v>
      </c>
      <c r="D3" s="54">
        <v>41</v>
      </c>
      <c r="E3" s="55">
        <v>3.9</v>
      </c>
      <c r="F3" s="56">
        <v>2018</v>
      </c>
      <c r="I3"/>
      <c r="L3"/>
      <c r="P3" s="77">
        <v>3.895</v>
      </c>
    </row>
    <row r="4" ht="15.5" spans="1:16">
      <c r="A4">
        <f>SUBTOTAL(103,C$1:C4)-1</f>
        <v>3</v>
      </c>
      <c r="B4" s="52" t="s">
        <v>9</v>
      </c>
      <c r="C4" s="58" t="s">
        <v>169</v>
      </c>
      <c r="D4" s="54">
        <v>58</v>
      </c>
      <c r="E4" s="55">
        <v>5.51</v>
      </c>
      <c r="F4" s="56">
        <v>2018</v>
      </c>
      <c r="I4"/>
      <c r="L4"/>
      <c r="P4" s="77">
        <v>5.51</v>
      </c>
    </row>
    <row r="5" ht="15.5" spans="1:16">
      <c r="A5">
        <f>SUBTOTAL(103,C$1:C5)-1</f>
        <v>4</v>
      </c>
      <c r="B5" s="52" t="s">
        <v>9</v>
      </c>
      <c r="C5" s="58" t="s">
        <v>170</v>
      </c>
      <c r="D5" s="54">
        <v>60</v>
      </c>
      <c r="E5" s="55">
        <v>5.7</v>
      </c>
      <c r="F5" s="56">
        <v>2018</v>
      </c>
      <c r="I5"/>
      <c r="L5"/>
      <c r="P5" s="77">
        <v>5.7</v>
      </c>
    </row>
    <row r="6" ht="15.4" customHeight="1" spans="1:16">
      <c r="A6">
        <f>SUBTOTAL(103,C$1:C6)-1</f>
        <v>5</v>
      </c>
      <c r="B6" s="52" t="s">
        <v>61</v>
      </c>
      <c r="C6" s="58" t="s">
        <v>171</v>
      </c>
      <c r="D6" s="54">
        <v>78</v>
      </c>
      <c r="E6" s="55">
        <v>7.41</v>
      </c>
      <c r="F6" s="56">
        <v>2018</v>
      </c>
      <c r="I6"/>
      <c r="L6"/>
      <c r="P6" s="77">
        <v>7.41</v>
      </c>
    </row>
    <row r="7" ht="15.4" customHeight="1" spans="1:16">
      <c r="A7">
        <f>SUBTOTAL(103,C$1:C7)-1</f>
        <v>6</v>
      </c>
      <c r="B7" s="52" t="s">
        <v>75</v>
      </c>
      <c r="C7" s="58" t="s">
        <v>172</v>
      </c>
      <c r="D7" s="54">
        <v>30</v>
      </c>
      <c r="E7" s="55">
        <v>2.85</v>
      </c>
      <c r="F7" s="56">
        <v>2018</v>
      </c>
      <c r="I7"/>
      <c r="L7"/>
      <c r="P7" s="77">
        <v>2.85</v>
      </c>
    </row>
    <row r="8" ht="15.4" customHeight="1" spans="1:16">
      <c r="A8">
        <f>SUBTOTAL(103,C$1:C8)-1</f>
        <v>7</v>
      </c>
      <c r="B8" s="52" t="s">
        <v>105</v>
      </c>
      <c r="C8" s="59" t="s">
        <v>173</v>
      </c>
      <c r="D8" s="54">
        <v>99</v>
      </c>
      <c r="E8" s="55">
        <v>9.41</v>
      </c>
      <c r="F8" s="56">
        <v>2018</v>
      </c>
      <c r="I8"/>
      <c r="L8"/>
      <c r="P8" s="77">
        <v>9.405</v>
      </c>
    </row>
    <row r="9" ht="15.5" spans="1:16">
      <c r="A9">
        <f>SUBTOTAL(103,C$1:C9)-1</f>
        <v>8</v>
      </c>
      <c r="B9" s="52" t="s">
        <v>105</v>
      </c>
      <c r="C9" s="60" t="s">
        <v>138</v>
      </c>
      <c r="D9" s="54">
        <v>125</v>
      </c>
      <c r="E9" s="55">
        <v>11.88</v>
      </c>
      <c r="F9" s="56">
        <v>2018</v>
      </c>
      <c r="I9"/>
      <c r="L9"/>
      <c r="P9" s="77">
        <v>11.875</v>
      </c>
    </row>
    <row r="10" ht="15.4" customHeight="1" spans="1:16">
      <c r="A10">
        <f>SUBTOTAL(103,C$1:C10)-1</f>
        <v>9</v>
      </c>
      <c r="B10" s="52" t="s">
        <v>49</v>
      </c>
      <c r="C10" s="61" t="s">
        <v>174</v>
      </c>
      <c r="D10" s="54">
        <v>47</v>
      </c>
      <c r="E10" s="55">
        <v>4.47</v>
      </c>
      <c r="F10" s="56">
        <v>2018</v>
      </c>
      <c r="I10"/>
      <c r="L10"/>
      <c r="P10" s="77">
        <v>4.465</v>
      </c>
    </row>
    <row r="11" ht="15.5" spans="1:16">
      <c r="A11">
        <f>SUBTOTAL(103,C$1:C11)-1</f>
        <v>10</v>
      </c>
      <c r="B11" s="52" t="s">
        <v>49</v>
      </c>
      <c r="C11" s="54" t="s">
        <v>55</v>
      </c>
      <c r="D11" s="54">
        <v>49</v>
      </c>
      <c r="E11" s="55">
        <v>4.66</v>
      </c>
      <c r="F11" s="56">
        <v>2018</v>
      </c>
      <c r="I11"/>
      <c r="L11"/>
      <c r="P11" s="77">
        <v>4.655</v>
      </c>
    </row>
    <row r="12" ht="15.5" spans="1:16">
      <c r="A12">
        <f>SUBTOTAL(103,C$1:C12)-1</f>
        <v>11</v>
      </c>
      <c r="B12" s="52" t="s">
        <v>49</v>
      </c>
      <c r="C12" s="54" t="s">
        <v>59</v>
      </c>
      <c r="D12" s="54">
        <v>62</v>
      </c>
      <c r="E12" s="55">
        <v>5.89</v>
      </c>
      <c r="F12" s="56">
        <v>2018</v>
      </c>
      <c r="I12"/>
      <c r="L12"/>
      <c r="P12" s="77">
        <v>5.89</v>
      </c>
    </row>
    <row r="13" ht="15.5" spans="1:16">
      <c r="A13">
        <f>SUBTOTAL(103,C$1:C13)-1</f>
        <v>12</v>
      </c>
      <c r="B13" s="52" t="s">
        <v>49</v>
      </c>
      <c r="C13" s="54" t="s">
        <v>175</v>
      </c>
      <c r="D13" s="54">
        <v>56</v>
      </c>
      <c r="E13" s="55">
        <v>5.32</v>
      </c>
      <c r="F13" s="56">
        <v>2018</v>
      </c>
      <c r="I13"/>
      <c r="L13"/>
      <c r="P13" s="77">
        <v>5.32</v>
      </c>
    </row>
    <row r="14" ht="15.4" customHeight="1" spans="1:16">
      <c r="A14">
        <f>SUBTOTAL(103,C$1:C14)-1</f>
        <v>13</v>
      </c>
      <c r="B14" s="52" t="s">
        <v>25</v>
      </c>
      <c r="C14" s="58" t="s">
        <v>176</v>
      </c>
      <c r="D14" s="54">
        <v>90</v>
      </c>
      <c r="E14" s="55">
        <v>8.55</v>
      </c>
      <c r="F14" s="56">
        <v>2018</v>
      </c>
      <c r="I14"/>
      <c r="L14"/>
      <c r="P14" s="77">
        <v>8.55</v>
      </c>
    </row>
    <row r="15" ht="15.4" customHeight="1" spans="1:16">
      <c r="A15">
        <f>SUBTOTAL(103,C$1:C15)-1</f>
        <v>14</v>
      </c>
      <c r="B15" s="52" t="s">
        <v>86</v>
      </c>
      <c r="C15" s="58" t="s">
        <v>87</v>
      </c>
      <c r="D15" s="54">
        <v>61</v>
      </c>
      <c r="E15" s="55">
        <v>5.8</v>
      </c>
      <c r="F15" s="56">
        <v>2018</v>
      </c>
      <c r="I15"/>
      <c r="L15"/>
      <c r="P15" s="77">
        <v>5.795</v>
      </c>
    </row>
    <row r="16" ht="15.5" spans="1:16">
      <c r="A16">
        <f>SUBTOTAL(103,C$1:C16)-1</f>
        <v>15</v>
      </c>
      <c r="B16" s="52" t="s">
        <v>86</v>
      </c>
      <c r="C16" s="58" t="s">
        <v>19</v>
      </c>
      <c r="D16" s="54">
        <v>11</v>
      </c>
      <c r="E16" s="55">
        <v>1.05</v>
      </c>
      <c r="F16" s="56">
        <v>2018</v>
      </c>
      <c r="I16"/>
      <c r="L16"/>
      <c r="P16" s="77">
        <v>1.045</v>
      </c>
    </row>
    <row r="17" ht="15.4" customHeight="1" spans="1:16">
      <c r="A17">
        <f>SUBTOTAL(103,C$1:C17)-1</f>
        <v>16</v>
      </c>
      <c r="B17" s="52" t="s">
        <v>91</v>
      </c>
      <c r="C17" s="62" t="s">
        <v>177</v>
      </c>
      <c r="D17" s="54">
        <v>98</v>
      </c>
      <c r="E17" s="55">
        <v>9.31</v>
      </c>
      <c r="F17" s="56">
        <v>2018</v>
      </c>
      <c r="I17"/>
      <c r="L17"/>
      <c r="P17" s="77">
        <v>9.31</v>
      </c>
    </row>
    <row r="18" ht="15.5" spans="1:16">
      <c r="A18">
        <f>SUBTOTAL(103,C$1:C18)-1</f>
        <v>17</v>
      </c>
      <c r="B18" s="52" t="s">
        <v>91</v>
      </c>
      <c r="C18" s="63" t="s">
        <v>178</v>
      </c>
      <c r="D18" s="54">
        <v>64</v>
      </c>
      <c r="E18" s="55">
        <v>6.08</v>
      </c>
      <c r="F18" s="56">
        <v>2018</v>
      </c>
      <c r="I18"/>
      <c r="L18"/>
      <c r="P18" s="77">
        <v>6.08</v>
      </c>
    </row>
    <row r="19" ht="15.5" spans="1:16">
      <c r="A19">
        <f>SUBTOTAL(103,C$1:C19)-1</f>
        <v>18</v>
      </c>
      <c r="B19" s="52" t="s">
        <v>91</v>
      </c>
      <c r="C19" s="63" t="s">
        <v>94</v>
      </c>
      <c r="D19" s="54">
        <v>130</v>
      </c>
      <c r="E19" s="55">
        <v>12.35</v>
      </c>
      <c r="F19" s="56">
        <v>2018</v>
      </c>
      <c r="I19"/>
      <c r="L19"/>
      <c r="P19" s="77">
        <v>12.35</v>
      </c>
    </row>
    <row r="20" ht="15.5" spans="1:16">
      <c r="A20">
        <f>SUBTOTAL(103,C$1:C20)-1</f>
        <v>19</v>
      </c>
      <c r="B20" s="52" t="s">
        <v>91</v>
      </c>
      <c r="C20" s="63" t="s">
        <v>179</v>
      </c>
      <c r="D20" s="54">
        <v>195</v>
      </c>
      <c r="E20" s="55">
        <v>18.53</v>
      </c>
      <c r="F20" s="56">
        <v>2018</v>
      </c>
      <c r="I20"/>
      <c r="L20"/>
      <c r="P20" s="77">
        <v>18.525</v>
      </c>
    </row>
    <row r="21" ht="15.4" customHeight="1" spans="1:16">
      <c r="A21">
        <f>SUBTOTAL(103,C$1:C21)-1</f>
        <v>20</v>
      </c>
      <c r="B21" s="52" t="s">
        <v>18</v>
      </c>
      <c r="C21" s="58" t="s">
        <v>19</v>
      </c>
      <c r="D21" s="54">
        <v>28</v>
      </c>
      <c r="E21" s="55">
        <v>2.66</v>
      </c>
      <c r="F21" s="56">
        <v>2018</v>
      </c>
      <c r="I21"/>
      <c r="L21"/>
      <c r="P21" s="77">
        <v>2.66</v>
      </c>
    </row>
    <row r="22" ht="15.5" spans="1:16">
      <c r="A22">
        <f>SUBTOTAL(103,C$1:C22)-1</f>
        <v>21</v>
      </c>
      <c r="B22" s="52" t="s">
        <v>18</v>
      </c>
      <c r="C22" s="58" t="s">
        <v>180</v>
      </c>
      <c r="D22" s="64">
        <v>189</v>
      </c>
      <c r="E22" s="55">
        <v>17.96</v>
      </c>
      <c r="F22" s="56">
        <v>2018</v>
      </c>
      <c r="I22"/>
      <c r="L22"/>
      <c r="P22" s="77">
        <v>17.955</v>
      </c>
    </row>
    <row r="23" ht="15.5" spans="1:16">
      <c r="A23">
        <f>SUBTOTAL(103,C$1:C23)-1</f>
        <v>22</v>
      </c>
      <c r="B23" s="52" t="s">
        <v>18</v>
      </c>
      <c r="C23" s="58" t="s">
        <v>181</v>
      </c>
      <c r="D23" s="54">
        <v>116</v>
      </c>
      <c r="E23" s="55">
        <v>11.02</v>
      </c>
      <c r="F23" s="56">
        <v>2018</v>
      </c>
      <c r="I23"/>
      <c r="L23"/>
      <c r="P23" s="77">
        <v>11.02</v>
      </c>
    </row>
    <row r="24" ht="15.5" spans="1:16">
      <c r="A24">
        <f>SUBTOTAL(103,C$1:C24)-1</f>
        <v>23</v>
      </c>
      <c r="B24" s="52" t="s">
        <v>18</v>
      </c>
      <c r="C24" s="58" t="s">
        <v>182</v>
      </c>
      <c r="D24" s="54">
        <v>97</v>
      </c>
      <c r="E24" s="55">
        <v>9.22</v>
      </c>
      <c r="F24" s="56">
        <v>2018</v>
      </c>
      <c r="I24"/>
      <c r="L24"/>
      <c r="P24" s="77">
        <v>9.215</v>
      </c>
    </row>
    <row r="25" ht="15.5" spans="1:16">
      <c r="A25">
        <f>SUBTOTAL(103,C$1:C25)-1</f>
        <v>24</v>
      </c>
      <c r="B25" s="52" t="s">
        <v>18</v>
      </c>
      <c r="C25" s="58" t="s">
        <v>183</v>
      </c>
      <c r="D25" s="54">
        <v>74</v>
      </c>
      <c r="E25" s="55">
        <v>7.03</v>
      </c>
      <c r="F25" s="56">
        <v>2018</v>
      </c>
      <c r="I25"/>
      <c r="L25"/>
      <c r="P25" s="77">
        <v>7.03</v>
      </c>
    </row>
    <row r="26" ht="15.4" customHeight="1" spans="1:16">
      <c r="A26">
        <f>SUBTOTAL(103,C$1:C26)-1</f>
        <v>25</v>
      </c>
      <c r="B26" s="52" t="s">
        <v>36</v>
      </c>
      <c r="C26" s="58" t="s">
        <v>184</v>
      </c>
      <c r="D26" s="54">
        <v>128</v>
      </c>
      <c r="E26" s="55">
        <v>12.16</v>
      </c>
      <c r="F26" s="56">
        <v>2018</v>
      </c>
      <c r="I26"/>
      <c r="L26"/>
      <c r="P26" s="77">
        <v>12.16</v>
      </c>
    </row>
    <row r="27" ht="15.5" spans="1:16">
      <c r="A27">
        <f>SUBTOTAL(103,C$1:C27)-1</f>
        <v>26</v>
      </c>
      <c r="B27" s="52" t="s">
        <v>36</v>
      </c>
      <c r="C27" s="58" t="s">
        <v>185</v>
      </c>
      <c r="D27" s="54">
        <v>16</v>
      </c>
      <c r="E27" s="55">
        <v>1.52</v>
      </c>
      <c r="F27" s="56">
        <v>2018</v>
      </c>
      <c r="I27"/>
      <c r="L27"/>
      <c r="P27" s="77">
        <v>1.52</v>
      </c>
    </row>
    <row r="28" ht="15.5" spans="1:16">
      <c r="A28">
        <f>SUBTOTAL(103,C$1:C28)-1</f>
        <v>27</v>
      </c>
      <c r="B28" s="52" t="s">
        <v>36</v>
      </c>
      <c r="C28" s="58" t="s">
        <v>121</v>
      </c>
      <c r="D28" s="54">
        <v>49</v>
      </c>
      <c r="E28" s="55">
        <v>4.66</v>
      </c>
      <c r="F28" s="56">
        <v>2018</v>
      </c>
      <c r="I28"/>
      <c r="L28"/>
      <c r="P28" s="77">
        <v>4.655</v>
      </c>
    </row>
    <row r="29" ht="15.5" spans="1:16">
      <c r="A29">
        <f>SUBTOTAL(103,C$1:C29)-1</f>
        <v>28</v>
      </c>
      <c r="B29" s="52" t="s">
        <v>36</v>
      </c>
      <c r="C29" s="58" t="s">
        <v>186</v>
      </c>
      <c r="D29" s="54">
        <v>38</v>
      </c>
      <c r="E29" s="55">
        <v>3.61</v>
      </c>
      <c r="F29" s="56">
        <v>2018</v>
      </c>
      <c r="I29"/>
      <c r="L29"/>
      <c r="P29" s="77">
        <v>3.61</v>
      </c>
    </row>
    <row r="30" ht="15.5" spans="1:16">
      <c r="A30">
        <f>SUBTOTAL(103,C$1:C30)-1</f>
        <v>29</v>
      </c>
      <c r="B30" s="52" t="s">
        <v>36</v>
      </c>
      <c r="C30" s="58" t="s">
        <v>187</v>
      </c>
      <c r="D30" s="54">
        <v>49</v>
      </c>
      <c r="E30" s="55">
        <v>4.66</v>
      </c>
      <c r="F30" s="56">
        <v>2018</v>
      </c>
      <c r="I30"/>
      <c r="L30"/>
      <c r="P30" s="77">
        <v>4.655</v>
      </c>
    </row>
    <row r="31" ht="13.9" customHeight="1" spans="1:16">
      <c r="A31">
        <f>SUBTOTAL(103,C$1:C31)-1</f>
        <v>30</v>
      </c>
      <c r="B31" s="65" t="s">
        <v>66</v>
      </c>
      <c r="C31" s="66" t="s">
        <v>71</v>
      </c>
      <c r="D31" s="67">
        <v>31</v>
      </c>
      <c r="E31" s="68">
        <v>2.95</v>
      </c>
      <c r="F31" s="45">
        <v>2019</v>
      </c>
      <c r="P31" s="71">
        <v>2.945</v>
      </c>
    </row>
    <row r="32" spans="1:16">
      <c r="A32">
        <f>SUBTOTAL(103,C$1:C32)-1</f>
        <v>31</v>
      </c>
      <c r="B32" s="65" t="s">
        <v>66</v>
      </c>
      <c r="C32" s="69" t="s">
        <v>74</v>
      </c>
      <c r="D32" s="67">
        <v>27</v>
      </c>
      <c r="E32" s="68">
        <v>2.57</v>
      </c>
      <c r="F32" s="45">
        <v>2019</v>
      </c>
      <c r="P32" s="71">
        <v>2.565</v>
      </c>
    </row>
    <row r="33" spans="1:16">
      <c r="A33">
        <f>SUBTOTAL(103,C$1:C33)-1</f>
        <v>32</v>
      </c>
      <c r="B33" s="65" t="s">
        <v>66</v>
      </c>
      <c r="C33" s="69" t="s">
        <v>72</v>
      </c>
      <c r="D33" s="67">
        <v>32</v>
      </c>
      <c r="E33" s="68">
        <v>3.04</v>
      </c>
      <c r="F33" s="45">
        <v>2019</v>
      </c>
      <c r="P33" s="71">
        <v>3.04</v>
      </c>
    </row>
    <row r="34" spans="1:16">
      <c r="A34">
        <f>SUBTOTAL(103,C$1:C34)-1</f>
        <v>33</v>
      </c>
      <c r="B34" s="65" t="s">
        <v>66</v>
      </c>
      <c r="C34" s="69" t="s">
        <v>130</v>
      </c>
      <c r="D34" s="67">
        <v>71</v>
      </c>
      <c r="E34" s="68">
        <v>6.75</v>
      </c>
      <c r="F34" s="45">
        <v>2019</v>
      </c>
      <c r="P34" s="71">
        <v>6.745</v>
      </c>
    </row>
    <row r="35" spans="1:16">
      <c r="A35">
        <f>SUBTOTAL(103,C$1:C35)-1</f>
        <v>34</v>
      </c>
      <c r="B35" s="65" t="s">
        <v>66</v>
      </c>
      <c r="C35" s="69" t="s">
        <v>70</v>
      </c>
      <c r="D35" s="67">
        <v>26</v>
      </c>
      <c r="E35" s="68">
        <v>2.47</v>
      </c>
      <c r="F35" s="45">
        <v>2019</v>
      </c>
      <c r="P35" s="71">
        <v>2.47</v>
      </c>
    </row>
    <row r="36" spans="1:16">
      <c r="A36">
        <f>SUBTOTAL(103,C$1:C36)-1</f>
        <v>35</v>
      </c>
      <c r="B36" s="65" t="s">
        <v>66</v>
      </c>
      <c r="C36" s="69" t="s">
        <v>67</v>
      </c>
      <c r="D36" s="67">
        <v>58</v>
      </c>
      <c r="E36" s="68">
        <v>5.51</v>
      </c>
      <c r="F36" s="45">
        <v>2019</v>
      </c>
      <c r="P36" s="71">
        <v>5.51</v>
      </c>
    </row>
    <row r="37" spans="1:16">
      <c r="A37">
        <f>SUBTOTAL(103,C$1:C37)-1</f>
        <v>36</v>
      </c>
      <c r="B37" s="65" t="s">
        <v>66</v>
      </c>
      <c r="C37" s="69" t="s">
        <v>129</v>
      </c>
      <c r="D37" s="67">
        <v>81</v>
      </c>
      <c r="E37" s="68">
        <v>7.7</v>
      </c>
      <c r="F37" s="45">
        <v>2019</v>
      </c>
      <c r="P37" s="71">
        <v>7.695</v>
      </c>
    </row>
    <row r="38" spans="1:16">
      <c r="A38">
        <f>SUBTOTAL(103,C$1:C38)-1</f>
        <v>37</v>
      </c>
      <c r="B38" s="65" t="s">
        <v>66</v>
      </c>
      <c r="C38" s="69" t="s">
        <v>69</v>
      </c>
      <c r="D38" s="67">
        <v>179</v>
      </c>
      <c r="E38" s="68">
        <v>17.01</v>
      </c>
      <c r="F38" s="45">
        <v>2019</v>
      </c>
      <c r="P38" s="71">
        <v>17.005</v>
      </c>
    </row>
    <row r="39" spans="1:16">
      <c r="A39">
        <f>SUBTOTAL(103,C$1:C39)-1</f>
        <v>38</v>
      </c>
      <c r="B39" s="65" t="s">
        <v>66</v>
      </c>
      <c r="C39" s="69" t="s">
        <v>73</v>
      </c>
      <c r="D39" s="67">
        <v>96</v>
      </c>
      <c r="E39" s="68">
        <v>9.12</v>
      </c>
      <c r="F39" s="45">
        <v>2019</v>
      </c>
      <c r="P39" s="71">
        <v>9.12</v>
      </c>
    </row>
    <row r="40" spans="1:16">
      <c r="A40">
        <f>SUBTOTAL(103,C$1:C40)-1</f>
        <v>39</v>
      </c>
      <c r="B40" s="65" t="s">
        <v>66</v>
      </c>
      <c r="C40" s="69" t="s">
        <v>68</v>
      </c>
      <c r="D40" s="67">
        <v>225</v>
      </c>
      <c r="E40" s="68">
        <v>21.38</v>
      </c>
      <c r="F40" s="45">
        <v>2019</v>
      </c>
      <c r="P40" s="71">
        <v>21.375</v>
      </c>
    </row>
    <row r="41" ht="13.9" customHeight="1" spans="1:16">
      <c r="A41">
        <f>SUBTOTAL(103,C$1:C41)-1</f>
        <v>40</v>
      </c>
      <c r="B41" s="70" t="s">
        <v>9</v>
      </c>
      <c r="C41" s="71" t="s">
        <v>118</v>
      </c>
      <c r="D41" s="67">
        <v>20</v>
      </c>
      <c r="E41" s="68">
        <v>1.9</v>
      </c>
      <c r="F41" s="45">
        <v>2019</v>
      </c>
      <c r="P41" s="71">
        <v>1.9</v>
      </c>
    </row>
    <row r="42" spans="1:16">
      <c r="A42">
        <f>SUBTOTAL(103,C$1:C42)-1</f>
        <v>41</v>
      </c>
      <c r="B42" s="70" t="s">
        <v>9</v>
      </c>
      <c r="C42" s="71" t="s">
        <v>15</v>
      </c>
      <c r="D42" s="67">
        <v>120</v>
      </c>
      <c r="E42" s="68">
        <v>11.4</v>
      </c>
      <c r="F42" s="45">
        <v>2019</v>
      </c>
      <c r="P42" s="71">
        <v>11.4</v>
      </c>
    </row>
    <row r="43" spans="1:16">
      <c r="A43">
        <f>SUBTOTAL(103,C$1:C43)-1</f>
        <v>42</v>
      </c>
      <c r="B43" s="70" t="s">
        <v>9</v>
      </c>
      <c r="C43" s="71" t="s">
        <v>16</v>
      </c>
      <c r="D43" s="67">
        <v>60</v>
      </c>
      <c r="E43" s="68">
        <v>5.7</v>
      </c>
      <c r="F43" s="45">
        <v>2019</v>
      </c>
      <c r="P43" s="71">
        <v>5.7</v>
      </c>
    </row>
    <row r="44" spans="1:16">
      <c r="A44">
        <f>SUBTOTAL(103,C$1:C44)-1</f>
        <v>43</v>
      </c>
      <c r="B44" s="70" t="s">
        <v>9</v>
      </c>
      <c r="C44" s="71" t="s">
        <v>14</v>
      </c>
      <c r="D44" s="67">
        <v>60</v>
      </c>
      <c r="E44" s="68">
        <v>5.7</v>
      </c>
      <c r="F44" s="45">
        <v>2019</v>
      </c>
      <c r="P44" s="71">
        <v>5.7</v>
      </c>
    </row>
    <row r="45" spans="1:16">
      <c r="A45">
        <f>SUBTOTAL(103,C$1:C45)-1</f>
        <v>44</v>
      </c>
      <c r="B45" s="70" t="s">
        <v>9</v>
      </c>
      <c r="C45" s="71" t="s">
        <v>17</v>
      </c>
      <c r="D45" s="67">
        <v>120</v>
      </c>
      <c r="E45" s="68">
        <v>11.4</v>
      </c>
      <c r="F45" s="45">
        <v>2019</v>
      </c>
      <c r="P45" s="71">
        <v>11.4</v>
      </c>
    </row>
    <row r="46" spans="1:16">
      <c r="A46">
        <f>SUBTOTAL(103,C$1:C46)-1</f>
        <v>45</v>
      </c>
      <c r="B46" s="70" t="s">
        <v>9</v>
      </c>
      <c r="C46" s="71" t="s">
        <v>119</v>
      </c>
      <c r="D46" s="67">
        <v>80</v>
      </c>
      <c r="E46" s="68">
        <v>7.6</v>
      </c>
      <c r="F46" s="45">
        <v>2019</v>
      </c>
      <c r="P46" s="71">
        <v>7.6</v>
      </c>
    </row>
    <row r="47" spans="1:16">
      <c r="A47">
        <f>SUBTOTAL(103,C$1:C47)-1</f>
        <v>46</v>
      </c>
      <c r="B47" s="70" t="s">
        <v>9</v>
      </c>
      <c r="C47" s="71" t="s">
        <v>13</v>
      </c>
      <c r="D47" s="67">
        <v>120</v>
      </c>
      <c r="E47" s="68">
        <v>11.4</v>
      </c>
      <c r="F47" s="45">
        <v>2019</v>
      </c>
      <c r="P47" s="71">
        <v>11.4</v>
      </c>
    </row>
    <row r="48" spans="1:16">
      <c r="A48">
        <f>SUBTOTAL(103,C$1:C48)-1</f>
        <v>47</v>
      </c>
      <c r="B48" s="70" t="s">
        <v>9</v>
      </c>
      <c r="C48" s="71" t="s">
        <v>11</v>
      </c>
      <c r="D48" s="67">
        <v>120</v>
      </c>
      <c r="E48" s="68">
        <v>11.4</v>
      </c>
      <c r="F48" s="45">
        <v>2019</v>
      </c>
      <c r="P48" s="71">
        <v>11.4</v>
      </c>
    </row>
    <row r="49" spans="1:16">
      <c r="A49">
        <f>SUBTOTAL(103,C$1:C49)-1</f>
        <v>48</v>
      </c>
      <c r="B49" s="70" t="s">
        <v>9</v>
      </c>
      <c r="C49" s="71" t="s">
        <v>12</v>
      </c>
      <c r="D49" s="67">
        <v>80</v>
      </c>
      <c r="E49" s="68">
        <v>7.6</v>
      </c>
      <c r="F49" s="45">
        <v>2019</v>
      </c>
      <c r="P49" s="71">
        <v>7.6</v>
      </c>
    </row>
    <row r="50" spans="1:16">
      <c r="A50">
        <f>SUBTOTAL(103,C$1:C50)-1</f>
        <v>49</v>
      </c>
      <c r="B50" s="70" t="s">
        <v>9</v>
      </c>
      <c r="C50" s="71" t="s">
        <v>10</v>
      </c>
      <c r="D50" s="67">
        <v>120</v>
      </c>
      <c r="E50" s="68">
        <v>11.4</v>
      </c>
      <c r="F50" s="45">
        <v>2019</v>
      </c>
      <c r="P50" s="71">
        <v>11.4</v>
      </c>
    </row>
    <row r="51" ht="13.9" customHeight="1" spans="1:16">
      <c r="A51">
        <f>SUBTOTAL(103,C$1:C51)-1</f>
        <v>50</v>
      </c>
      <c r="B51" s="70" t="s">
        <v>61</v>
      </c>
      <c r="C51" s="71" t="s">
        <v>63</v>
      </c>
      <c r="D51" s="72">
        <v>60</v>
      </c>
      <c r="E51" s="68">
        <v>5.7</v>
      </c>
      <c r="F51" s="45">
        <v>2019</v>
      </c>
      <c r="P51" s="71">
        <v>5.7</v>
      </c>
    </row>
    <row r="52" spans="1:16">
      <c r="A52">
        <f>SUBTOTAL(103,C$1:C52)-1</f>
        <v>51</v>
      </c>
      <c r="B52" s="70" t="s">
        <v>61</v>
      </c>
      <c r="C52" s="71" t="s">
        <v>64</v>
      </c>
      <c r="D52" s="67">
        <v>100</v>
      </c>
      <c r="E52" s="68">
        <v>9.5</v>
      </c>
      <c r="F52" s="45">
        <v>2019</v>
      </c>
      <c r="P52" s="71">
        <v>9.5</v>
      </c>
    </row>
    <row r="53" spans="1:16">
      <c r="A53">
        <f>SUBTOTAL(103,C$1:C53)-1</f>
        <v>52</v>
      </c>
      <c r="B53" s="70" t="s">
        <v>61</v>
      </c>
      <c r="C53" s="71" t="s">
        <v>62</v>
      </c>
      <c r="D53" s="67">
        <v>80</v>
      </c>
      <c r="E53" s="68">
        <v>7.6</v>
      </c>
      <c r="F53" s="45">
        <v>2019</v>
      </c>
      <c r="P53" s="71">
        <v>7.6</v>
      </c>
    </row>
    <row r="54" spans="1:16">
      <c r="A54">
        <f>SUBTOTAL(103,C$1:C54)-1</f>
        <v>53</v>
      </c>
      <c r="B54" s="70" t="s">
        <v>61</v>
      </c>
      <c r="C54" s="71" t="s">
        <v>136</v>
      </c>
      <c r="D54" s="67">
        <v>120</v>
      </c>
      <c r="E54" s="68">
        <v>11.4</v>
      </c>
      <c r="F54" s="45">
        <v>2019</v>
      </c>
      <c r="P54" s="71">
        <v>11.4</v>
      </c>
    </row>
    <row r="55" spans="1:16">
      <c r="A55">
        <f>SUBTOTAL(103,C$1:C55)-1</f>
        <v>54</v>
      </c>
      <c r="B55" s="70" t="s">
        <v>61</v>
      </c>
      <c r="C55" s="71" t="s">
        <v>128</v>
      </c>
      <c r="D55" s="67">
        <v>80</v>
      </c>
      <c r="E55" s="68">
        <v>7.6</v>
      </c>
      <c r="F55" s="45">
        <v>2019</v>
      </c>
      <c r="P55" s="71">
        <v>7.6</v>
      </c>
    </row>
    <row r="56" ht="13.9" customHeight="1" spans="1:16">
      <c r="A56">
        <f>SUBTOTAL(103,C$1:C56)-1</f>
        <v>55</v>
      </c>
      <c r="B56" s="65" t="s">
        <v>75</v>
      </c>
      <c r="C56" s="71" t="s">
        <v>137</v>
      </c>
      <c r="D56" s="67">
        <v>203</v>
      </c>
      <c r="E56" s="68">
        <v>19.29</v>
      </c>
      <c r="F56" s="45">
        <v>2019</v>
      </c>
      <c r="P56" s="71">
        <v>19.285</v>
      </c>
    </row>
    <row r="57" spans="1:16">
      <c r="A57">
        <f>SUBTOTAL(103,C$1:C57)-1</f>
        <v>56</v>
      </c>
      <c r="B57" s="65" t="s">
        <v>75</v>
      </c>
      <c r="C57" s="71" t="s">
        <v>78</v>
      </c>
      <c r="D57" s="71">
        <v>100</v>
      </c>
      <c r="E57" s="68">
        <v>9.5</v>
      </c>
      <c r="F57" s="45">
        <v>2019</v>
      </c>
      <c r="P57" s="71">
        <v>9.5</v>
      </c>
    </row>
    <row r="58" spans="1:16">
      <c r="A58">
        <f>SUBTOTAL(103,C$1:C58)-1</f>
        <v>57</v>
      </c>
      <c r="B58" s="65" t="s">
        <v>75</v>
      </c>
      <c r="C58" s="73" t="s">
        <v>133</v>
      </c>
      <c r="D58" s="67">
        <v>195</v>
      </c>
      <c r="E58" s="68">
        <v>18.53</v>
      </c>
      <c r="F58" s="45">
        <v>2019</v>
      </c>
      <c r="P58" s="71">
        <v>18.525</v>
      </c>
    </row>
    <row r="59" spans="1:16">
      <c r="A59">
        <f>SUBTOTAL(103,C$1:C59)-1</f>
        <v>58</v>
      </c>
      <c r="B59" s="65" t="s">
        <v>75</v>
      </c>
      <c r="C59" s="71" t="s">
        <v>132</v>
      </c>
      <c r="D59" s="67">
        <v>220</v>
      </c>
      <c r="E59" s="68">
        <v>20.9</v>
      </c>
      <c r="F59" s="45">
        <v>2019</v>
      </c>
      <c r="P59" s="71">
        <v>20.9</v>
      </c>
    </row>
    <row r="60" spans="1:16">
      <c r="A60">
        <f>SUBTOTAL(103,C$1:C60)-1</f>
        <v>59</v>
      </c>
      <c r="B60" s="65" t="s">
        <v>75</v>
      </c>
      <c r="C60" s="71" t="s">
        <v>77</v>
      </c>
      <c r="D60" s="67">
        <v>100</v>
      </c>
      <c r="E60" s="68">
        <v>9.5</v>
      </c>
      <c r="F60" s="45">
        <v>2019</v>
      </c>
      <c r="P60" s="71">
        <v>9.5</v>
      </c>
    </row>
    <row r="61" spans="1:16">
      <c r="A61">
        <f>SUBTOTAL(103,C$1:C61)-1</f>
        <v>60</v>
      </c>
      <c r="B61" s="65" t="s">
        <v>75</v>
      </c>
      <c r="C61" s="71" t="s">
        <v>131</v>
      </c>
      <c r="D61" s="67">
        <v>200</v>
      </c>
      <c r="E61" s="68">
        <v>19</v>
      </c>
      <c r="F61" s="45">
        <v>2019</v>
      </c>
      <c r="P61" s="71">
        <v>19</v>
      </c>
    </row>
    <row r="62" spans="1:16">
      <c r="A62">
        <f>SUBTOTAL(103,C$1:C62)-1</f>
        <v>61</v>
      </c>
      <c r="B62" s="65" t="s">
        <v>75</v>
      </c>
      <c r="C62" s="71" t="s">
        <v>82</v>
      </c>
      <c r="D62" s="67">
        <v>120</v>
      </c>
      <c r="E62" s="68">
        <v>11.4</v>
      </c>
      <c r="F62" s="45">
        <v>2019</v>
      </c>
      <c r="P62" s="71">
        <v>11.4</v>
      </c>
    </row>
    <row r="63" spans="1:16">
      <c r="A63">
        <f>SUBTOTAL(103,C$1:C63)-1</f>
        <v>62</v>
      </c>
      <c r="B63" s="65" t="s">
        <v>75</v>
      </c>
      <c r="C63" s="71" t="s">
        <v>80</v>
      </c>
      <c r="D63" s="67">
        <v>150</v>
      </c>
      <c r="E63" s="74">
        <v>14.25</v>
      </c>
      <c r="F63" s="45">
        <v>2019</v>
      </c>
      <c r="P63" s="69">
        <v>14.25</v>
      </c>
    </row>
    <row r="64" spans="1:16">
      <c r="A64">
        <f>SUBTOTAL(103,C$1:C64)-1</f>
        <v>63</v>
      </c>
      <c r="B64" s="65" t="s">
        <v>75</v>
      </c>
      <c r="C64" s="71" t="s">
        <v>85</v>
      </c>
      <c r="D64" s="67">
        <v>90</v>
      </c>
      <c r="E64" s="74">
        <v>8.55</v>
      </c>
      <c r="F64" s="45">
        <v>2019</v>
      </c>
      <c r="P64" s="69">
        <v>8.55</v>
      </c>
    </row>
    <row r="65" spans="1:16">
      <c r="A65">
        <f>SUBTOTAL(103,C$1:C65)-1</f>
        <v>64</v>
      </c>
      <c r="B65" s="65" t="s">
        <v>75</v>
      </c>
      <c r="C65" s="71" t="s">
        <v>81</v>
      </c>
      <c r="D65" s="67">
        <v>73</v>
      </c>
      <c r="E65" s="74">
        <v>6.94</v>
      </c>
      <c r="F65" s="45">
        <v>2019</v>
      </c>
      <c r="P65" s="69">
        <v>6.935</v>
      </c>
    </row>
    <row r="66" spans="1:16">
      <c r="A66">
        <f>SUBTOTAL(103,C$1:C66)-1</f>
        <v>65</v>
      </c>
      <c r="B66" s="65" t="s">
        <v>75</v>
      </c>
      <c r="C66" s="71" t="s">
        <v>79</v>
      </c>
      <c r="D66" s="67">
        <v>120</v>
      </c>
      <c r="E66" s="74">
        <v>11.4</v>
      </c>
      <c r="F66" s="45">
        <v>2019</v>
      </c>
      <c r="P66" s="69">
        <v>11.4</v>
      </c>
    </row>
    <row r="67" spans="1:16">
      <c r="A67">
        <f>SUBTOTAL(103,C$1:C67)-1</f>
        <v>66</v>
      </c>
      <c r="B67" s="65" t="s">
        <v>75</v>
      </c>
      <c r="C67" s="71" t="s">
        <v>76</v>
      </c>
      <c r="D67" s="67">
        <v>100</v>
      </c>
      <c r="E67" s="74">
        <v>9.5</v>
      </c>
      <c r="F67" s="45">
        <v>2019</v>
      </c>
      <c r="P67" s="69">
        <v>9.5</v>
      </c>
    </row>
    <row r="68" spans="1:16">
      <c r="A68">
        <f>SUBTOTAL(103,C$1:C68)-1</f>
        <v>67</v>
      </c>
      <c r="B68" s="65" t="s">
        <v>75</v>
      </c>
      <c r="C68" s="71" t="s">
        <v>83</v>
      </c>
      <c r="D68" s="67">
        <v>100</v>
      </c>
      <c r="E68" s="74">
        <v>9.5</v>
      </c>
      <c r="F68" s="45">
        <v>2019</v>
      </c>
      <c r="P68" s="69">
        <v>9.5</v>
      </c>
    </row>
    <row r="69" ht="13.9" customHeight="1" spans="1:16">
      <c r="A69">
        <f>SUBTOTAL(103,C$1:C69)-1</f>
        <v>68</v>
      </c>
      <c r="B69" s="65" t="s">
        <v>49</v>
      </c>
      <c r="C69" s="67" t="s">
        <v>52</v>
      </c>
      <c r="D69" s="67">
        <v>120</v>
      </c>
      <c r="E69" s="78">
        <v>11.4</v>
      </c>
      <c r="F69" s="45">
        <v>2019</v>
      </c>
      <c r="P69" s="87">
        <v>11.4</v>
      </c>
    </row>
    <row r="70" spans="1:16">
      <c r="A70">
        <f>SUBTOTAL(103,C$1:C70)-1</f>
        <v>69</v>
      </c>
      <c r="B70" s="65" t="s">
        <v>49</v>
      </c>
      <c r="C70" s="67" t="s">
        <v>58</v>
      </c>
      <c r="D70" s="67">
        <v>120</v>
      </c>
      <c r="E70" s="78">
        <v>11.4</v>
      </c>
      <c r="F70" s="45">
        <v>2019</v>
      </c>
      <c r="P70" s="87">
        <v>11.4</v>
      </c>
    </row>
    <row r="71" spans="1:16">
      <c r="A71">
        <f>SUBTOTAL(103,C$1:C71)-1</f>
        <v>70</v>
      </c>
      <c r="B71" s="65" t="s">
        <v>49</v>
      </c>
      <c r="C71" s="67" t="s">
        <v>51</v>
      </c>
      <c r="D71" s="67">
        <v>140</v>
      </c>
      <c r="E71" s="78">
        <v>13.3</v>
      </c>
      <c r="F71" s="45">
        <v>2019</v>
      </c>
      <c r="P71" s="87">
        <v>13.3</v>
      </c>
    </row>
    <row r="72" spans="1:16">
      <c r="A72">
        <f>SUBTOTAL(103,C$1:C72)-1</f>
        <v>71</v>
      </c>
      <c r="B72" s="65" t="s">
        <v>49</v>
      </c>
      <c r="C72" s="79" t="s">
        <v>127</v>
      </c>
      <c r="D72" s="67">
        <v>100</v>
      </c>
      <c r="E72" s="78">
        <v>9.5</v>
      </c>
      <c r="F72" s="45">
        <v>2019</v>
      </c>
      <c r="P72" s="87">
        <v>9.5</v>
      </c>
    </row>
    <row r="73" spans="1:16">
      <c r="A73">
        <f>SUBTOTAL(103,C$1:C73)-1</f>
        <v>72</v>
      </c>
      <c r="B73" s="65" t="s">
        <v>49</v>
      </c>
      <c r="C73" s="67" t="s">
        <v>53</v>
      </c>
      <c r="D73" s="67">
        <v>120</v>
      </c>
      <c r="E73" s="78">
        <v>11.4</v>
      </c>
      <c r="F73" s="45">
        <v>2019</v>
      </c>
      <c r="P73" s="87">
        <v>11.4</v>
      </c>
    </row>
    <row r="74" spans="1:16">
      <c r="A74">
        <f>SUBTOTAL(103,C$1:C74)-1</f>
        <v>73</v>
      </c>
      <c r="B74" s="65" t="s">
        <v>49</v>
      </c>
      <c r="C74" s="67" t="s">
        <v>57</v>
      </c>
      <c r="D74" s="67">
        <v>100</v>
      </c>
      <c r="E74" s="78">
        <v>9.5</v>
      </c>
      <c r="F74" s="45">
        <v>2019</v>
      </c>
      <c r="P74" s="87">
        <v>9.5</v>
      </c>
    </row>
    <row r="75" spans="1:16">
      <c r="A75">
        <f>SUBTOTAL(103,C$1:C75)-1</f>
        <v>74</v>
      </c>
      <c r="B75" s="65" t="s">
        <v>49</v>
      </c>
      <c r="C75" s="67" t="s">
        <v>60</v>
      </c>
      <c r="D75" s="67">
        <v>100</v>
      </c>
      <c r="E75" s="78">
        <v>9.5</v>
      </c>
      <c r="F75" s="45">
        <v>2019</v>
      </c>
      <c r="P75" s="87">
        <v>9.5</v>
      </c>
    </row>
    <row r="76" spans="1:16">
      <c r="A76">
        <f>SUBTOTAL(103,C$1:C76)-1</f>
        <v>75</v>
      </c>
      <c r="B76" s="65" t="s">
        <v>49</v>
      </c>
      <c r="C76" s="67" t="s">
        <v>56</v>
      </c>
      <c r="D76" s="67">
        <v>100</v>
      </c>
      <c r="E76" s="78">
        <v>9.5</v>
      </c>
      <c r="F76" s="45">
        <v>2019</v>
      </c>
      <c r="P76" s="87">
        <v>9.5</v>
      </c>
    </row>
    <row r="77" spans="1:16">
      <c r="A77">
        <f>SUBTOTAL(103,C$1:C77)-1</f>
        <v>76</v>
      </c>
      <c r="B77" s="65" t="s">
        <v>49</v>
      </c>
      <c r="C77" s="67" t="s">
        <v>126</v>
      </c>
      <c r="D77" s="67">
        <v>120</v>
      </c>
      <c r="E77" s="78">
        <v>11.4</v>
      </c>
      <c r="F77" s="45">
        <v>2019</v>
      </c>
      <c r="P77" s="87">
        <v>11.4</v>
      </c>
    </row>
    <row r="78" spans="1:16">
      <c r="A78">
        <f>SUBTOTAL(103,C$1:C78)-1</f>
        <v>77</v>
      </c>
      <c r="B78" s="65" t="s">
        <v>49</v>
      </c>
      <c r="C78" s="67" t="s">
        <v>55</v>
      </c>
      <c r="D78" s="67">
        <v>100</v>
      </c>
      <c r="E78" s="78">
        <v>9.5</v>
      </c>
      <c r="F78" s="45">
        <v>2019</v>
      </c>
      <c r="P78" s="87">
        <v>9.5</v>
      </c>
    </row>
    <row r="79" spans="1:16">
      <c r="A79">
        <f>SUBTOTAL(103,C$1:C79)-1</f>
        <v>78</v>
      </c>
      <c r="B79" s="65" t="s">
        <v>49</v>
      </c>
      <c r="C79" s="67" t="s">
        <v>59</v>
      </c>
      <c r="D79" s="67">
        <v>120</v>
      </c>
      <c r="E79" s="78">
        <v>11.4</v>
      </c>
      <c r="F79" s="45">
        <v>2019</v>
      </c>
      <c r="P79" s="87">
        <v>11.4</v>
      </c>
    </row>
    <row r="80" spans="1:16">
      <c r="A80">
        <f>SUBTOTAL(103,C$1:C80)-1</f>
        <v>79</v>
      </c>
      <c r="B80" s="65" t="s">
        <v>49</v>
      </c>
      <c r="C80" s="67" t="s">
        <v>54</v>
      </c>
      <c r="D80" s="67">
        <v>120</v>
      </c>
      <c r="E80" s="78">
        <v>11.4</v>
      </c>
      <c r="F80" s="45">
        <v>2019</v>
      </c>
      <c r="P80" s="87">
        <v>11.4</v>
      </c>
    </row>
    <row r="81" spans="1:16">
      <c r="A81">
        <f>SUBTOTAL(103,C$1:C81)-1</f>
        <v>80</v>
      </c>
      <c r="B81" s="65" t="s">
        <v>49</v>
      </c>
      <c r="C81" s="67" t="s">
        <v>50</v>
      </c>
      <c r="D81" s="67">
        <v>100</v>
      </c>
      <c r="E81" s="78">
        <v>9.5</v>
      </c>
      <c r="F81" s="45">
        <v>2019</v>
      </c>
      <c r="P81" s="87">
        <v>9.5</v>
      </c>
    </row>
    <row r="82" ht="13.9" customHeight="1" spans="1:16">
      <c r="A82">
        <f>SUBTOTAL(103,C$1:C82)-1</f>
        <v>81</v>
      </c>
      <c r="B82" s="65" t="s">
        <v>25</v>
      </c>
      <c r="C82" s="67" t="s">
        <v>33</v>
      </c>
      <c r="D82" s="67">
        <v>103</v>
      </c>
      <c r="E82" s="78">
        <v>9.79</v>
      </c>
      <c r="F82" s="45">
        <v>2019</v>
      </c>
      <c r="P82" s="87">
        <v>9.785</v>
      </c>
    </row>
    <row r="83" spans="1:16">
      <c r="A83">
        <f>SUBTOTAL(103,C$1:C83)-1</f>
        <v>82</v>
      </c>
      <c r="B83" s="65" t="s">
        <v>25</v>
      </c>
      <c r="C83" s="71" t="s">
        <v>31</v>
      </c>
      <c r="D83" s="67">
        <v>38</v>
      </c>
      <c r="E83" s="78">
        <v>3.61</v>
      </c>
      <c r="F83" s="45">
        <v>2019</v>
      </c>
      <c r="P83" s="87">
        <v>3.61</v>
      </c>
    </row>
    <row r="84" spans="1:16">
      <c r="A84">
        <f>SUBTOTAL(103,C$1:C84)-1</f>
        <v>83</v>
      </c>
      <c r="B84" s="65" t="s">
        <v>25</v>
      </c>
      <c r="C84" s="71" t="s">
        <v>30</v>
      </c>
      <c r="D84" s="67">
        <v>66</v>
      </c>
      <c r="E84" s="78">
        <v>6.27</v>
      </c>
      <c r="F84" s="45">
        <v>2019</v>
      </c>
      <c r="P84" s="87">
        <v>6.27</v>
      </c>
    </row>
    <row r="85" spans="1:16">
      <c r="A85">
        <f>SUBTOTAL(103,C$1:C85)-1</f>
        <v>84</v>
      </c>
      <c r="B85" s="65" t="s">
        <v>25</v>
      </c>
      <c r="C85" s="71" t="s">
        <v>29</v>
      </c>
      <c r="D85" s="67">
        <v>95</v>
      </c>
      <c r="E85" s="78">
        <v>9.03</v>
      </c>
      <c r="F85" s="45">
        <v>2019</v>
      </c>
      <c r="P85" s="87">
        <v>9.025</v>
      </c>
    </row>
    <row r="86" spans="1:16">
      <c r="A86">
        <f>SUBTOTAL(103,C$1:C86)-1</f>
        <v>85</v>
      </c>
      <c r="B86" s="65" t="s">
        <v>25</v>
      </c>
      <c r="C86" s="73" t="s">
        <v>27</v>
      </c>
      <c r="D86" s="67">
        <v>89</v>
      </c>
      <c r="E86" s="78">
        <v>8.46</v>
      </c>
      <c r="F86" s="45">
        <v>2019</v>
      </c>
      <c r="P86" s="87">
        <v>8.455</v>
      </c>
    </row>
    <row r="87" spans="1:16">
      <c r="A87">
        <f>SUBTOTAL(103,C$1:C87)-1</f>
        <v>86</v>
      </c>
      <c r="B87" s="65" t="s">
        <v>25</v>
      </c>
      <c r="C87" s="71" t="s">
        <v>28</v>
      </c>
      <c r="D87" s="67">
        <v>172</v>
      </c>
      <c r="E87" s="78">
        <v>16.34</v>
      </c>
      <c r="F87" s="45">
        <v>2019</v>
      </c>
      <c r="P87" s="87">
        <v>16.34</v>
      </c>
    </row>
    <row r="88" spans="1:16">
      <c r="A88">
        <f>SUBTOTAL(103,C$1:C88)-1</f>
        <v>87</v>
      </c>
      <c r="B88" s="65" t="s">
        <v>25</v>
      </c>
      <c r="C88" s="71" t="s">
        <v>34</v>
      </c>
      <c r="D88" s="67">
        <v>73</v>
      </c>
      <c r="E88" s="78">
        <v>6.94</v>
      </c>
      <c r="F88" s="45">
        <v>2019</v>
      </c>
      <c r="P88" s="87">
        <v>6.935</v>
      </c>
    </row>
    <row r="89" spans="1:16">
      <c r="A89">
        <f>SUBTOTAL(103,C$1:C89)-1</f>
        <v>88</v>
      </c>
      <c r="B89" s="65" t="s">
        <v>25</v>
      </c>
      <c r="C89" s="71" t="s">
        <v>35</v>
      </c>
      <c r="D89" s="67">
        <v>126</v>
      </c>
      <c r="E89" s="78">
        <v>11.97</v>
      </c>
      <c r="F89" s="45">
        <v>2019</v>
      </c>
      <c r="P89" s="87">
        <v>11.97</v>
      </c>
    </row>
    <row r="90" spans="1:16">
      <c r="A90">
        <f>SUBTOTAL(103,C$1:C90)-1</f>
        <v>89</v>
      </c>
      <c r="B90" s="65" t="s">
        <v>25</v>
      </c>
      <c r="C90" s="71" t="s">
        <v>26</v>
      </c>
      <c r="D90" s="67">
        <v>78</v>
      </c>
      <c r="E90" s="78">
        <v>7.41</v>
      </c>
      <c r="F90" s="45">
        <v>2019</v>
      </c>
      <c r="P90" s="87">
        <v>7.41</v>
      </c>
    </row>
    <row r="91" spans="1:16">
      <c r="A91">
        <f>SUBTOTAL(103,C$1:C91)-1</f>
        <v>90</v>
      </c>
      <c r="B91" s="65" t="s">
        <v>25</v>
      </c>
      <c r="C91" s="71" t="s">
        <v>32</v>
      </c>
      <c r="D91" s="67">
        <v>125</v>
      </c>
      <c r="E91" s="78">
        <v>11.88</v>
      </c>
      <c r="F91" s="45">
        <v>2019</v>
      </c>
      <c r="P91" s="87">
        <v>11.875</v>
      </c>
    </row>
    <row r="92" spans="1:16">
      <c r="A92">
        <f>SUBTOTAL(103,C$1:C92)-1</f>
        <v>91</v>
      </c>
      <c r="B92" s="65" t="s">
        <v>25</v>
      </c>
      <c r="C92" s="71" t="s">
        <v>120</v>
      </c>
      <c r="D92" s="67">
        <v>98</v>
      </c>
      <c r="E92" s="78">
        <v>9.31</v>
      </c>
      <c r="F92" s="45">
        <v>2019</v>
      </c>
      <c r="P92" s="87">
        <v>9.31</v>
      </c>
    </row>
    <row r="93" ht="13.9" customHeight="1" spans="1:16">
      <c r="A93">
        <f>SUBTOTAL(103,C$1:C93)-1</f>
        <v>92</v>
      </c>
      <c r="B93" s="80" t="s">
        <v>86</v>
      </c>
      <c r="C93" s="71" t="s">
        <v>89</v>
      </c>
      <c r="D93" s="67">
        <v>120</v>
      </c>
      <c r="E93" s="78">
        <v>11.4</v>
      </c>
      <c r="F93" s="45">
        <v>2019</v>
      </c>
      <c r="P93" s="87">
        <v>11.4</v>
      </c>
    </row>
    <row r="94" spans="1:16">
      <c r="A94">
        <f>SUBTOTAL(103,C$1:C94)-1</f>
        <v>93</v>
      </c>
      <c r="B94" s="80" t="s">
        <v>86</v>
      </c>
      <c r="C94" s="71" t="s">
        <v>90</v>
      </c>
      <c r="D94" s="71">
        <v>120</v>
      </c>
      <c r="E94" s="78">
        <v>11.4</v>
      </c>
      <c r="F94" s="45">
        <v>2019</v>
      </c>
      <c r="P94" s="87">
        <v>11.4</v>
      </c>
    </row>
    <row r="95" spans="1:16">
      <c r="A95">
        <f>SUBTOTAL(103,C$1:C95)-1</f>
        <v>94</v>
      </c>
      <c r="B95" s="80" t="s">
        <v>86</v>
      </c>
      <c r="C95" s="71" t="s">
        <v>87</v>
      </c>
      <c r="D95" s="67">
        <v>80</v>
      </c>
      <c r="E95" s="78">
        <v>7.6</v>
      </c>
      <c r="F95" s="45">
        <v>2019</v>
      </c>
      <c r="P95" s="87">
        <v>7.6</v>
      </c>
    </row>
    <row r="96" spans="1:16">
      <c r="A96">
        <f>SUBTOTAL(103,C$1:C96)-1</f>
        <v>95</v>
      </c>
      <c r="B96" s="80" t="s">
        <v>86</v>
      </c>
      <c r="C96" s="71" t="s">
        <v>19</v>
      </c>
      <c r="D96" s="67">
        <v>60</v>
      </c>
      <c r="E96" s="78">
        <v>5.7</v>
      </c>
      <c r="F96" s="45">
        <v>2019</v>
      </c>
      <c r="P96" s="87">
        <v>5.7</v>
      </c>
    </row>
    <row r="97" spans="1:16">
      <c r="A97">
        <f>SUBTOTAL(103,C$1:C97)-1</f>
        <v>96</v>
      </c>
      <c r="B97" s="80" t="s">
        <v>86</v>
      </c>
      <c r="C97" s="71" t="s">
        <v>88</v>
      </c>
      <c r="D97" s="67">
        <v>80</v>
      </c>
      <c r="E97" s="78">
        <v>7.6</v>
      </c>
      <c r="F97" s="45">
        <v>2019</v>
      </c>
      <c r="P97" s="87">
        <v>7.6</v>
      </c>
    </row>
    <row r="98" ht="13.9" customHeight="1" spans="1:16">
      <c r="A98">
        <f>SUBTOTAL(103,C$1:C98)-1</f>
        <v>97</v>
      </c>
      <c r="B98" s="65" t="s">
        <v>105</v>
      </c>
      <c r="C98" s="71" t="s">
        <v>109</v>
      </c>
      <c r="D98" s="67">
        <v>90</v>
      </c>
      <c r="E98" s="78">
        <v>8.55</v>
      </c>
      <c r="F98" s="45">
        <v>2019</v>
      </c>
      <c r="P98" s="87">
        <v>8.55</v>
      </c>
    </row>
    <row r="99" spans="1:16">
      <c r="A99">
        <f>SUBTOTAL(103,C$1:C99)-1</f>
        <v>98</v>
      </c>
      <c r="B99" s="65" t="s">
        <v>105</v>
      </c>
      <c r="C99" s="81" t="s">
        <v>111</v>
      </c>
      <c r="D99" s="71">
        <v>150</v>
      </c>
      <c r="E99" s="78">
        <v>14.25</v>
      </c>
      <c r="F99" s="45">
        <v>2019</v>
      </c>
      <c r="P99" s="87">
        <v>14.25</v>
      </c>
    </row>
    <row r="100" spans="1:16">
      <c r="A100">
        <f>SUBTOTAL(103,C$1:C100)-1</f>
        <v>99</v>
      </c>
      <c r="B100" s="65" t="s">
        <v>105</v>
      </c>
      <c r="C100" s="82" t="s">
        <v>108</v>
      </c>
      <c r="D100" s="67">
        <v>100</v>
      </c>
      <c r="E100" s="78">
        <v>9.5</v>
      </c>
      <c r="F100" s="45">
        <v>2019</v>
      </c>
      <c r="P100" s="87">
        <v>9.5</v>
      </c>
    </row>
    <row r="101" spans="1:16">
      <c r="A101">
        <f>SUBTOTAL(103,C$1:C101)-1</f>
        <v>100</v>
      </c>
      <c r="B101" s="65" t="s">
        <v>105</v>
      </c>
      <c r="C101" s="82" t="s">
        <v>112</v>
      </c>
      <c r="D101" s="67">
        <v>150</v>
      </c>
      <c r="E101" s="78">
        <v>14.25</v>
      </c>
      <c r="F101" s="45">
        <v>2019</v>
      </c>
      <c r="P101" s="87">
        <v>14.25</v>
      </c>
    </row>
    <row r="102" spans="1:16">
      <c r="A102">
        <f>SUBTOTAL(103,C$1:C102)-1</f>
        <v>101</v>
      </c>
      <c r="B102" s="65" t="s">
        <v>105</v>
      </c>
      <c r="C102" s="83" t="s">
        <v>115</v>
      </c>
      <c r="D102" s="67">
        <v>200</v>
      </c>
      <c r="E102" s="78">
        <v>19</v>
      </c>
      <c r="F102" s="45">
        <v>2019</v>
      </c>
      <c r="P102" s="87">
        <v>19</v>
      </c>
    </row>
    <row r="103" spans="1:16">
      <c r="A103">
        <f>SUBTOTAL(103,C$1:C103)-1</f>
        <v>102</v>
      </c>
      <c r="B103" s="65" t="s">
        <v>105</v>
      </c>
      <c r="C103" s="83" t="s">
        <v>106</v>
      </c>
      <c r="D103" s="67">
        <v>200</v>
      </c>
      <c r="E103" s="78">
        <v>19</v>
      </c>
      <c r="F103" s="45">
        <v>2019</v>
      </c>
      <c r="P103" s="87">
        <v>19</v>
      </c>
    </row>
    <row r="104" spans="1:16">
      <c r="A104">
        <f>SUBTOTAL(103,C$1:C104)-1</f>
        <v>103</v>
      </c>
      <c r="B104" s="65" t="s">
        <v>105</v>
      </c>
      <c r="C104" s="82" t="s">
        <v>110</v>
      </c>
      <c r="D104" s="67">
        <v>150</v>
      </c>
      <c r="E104" s="78">
        <v>14.25</v>
      </c>
      <c r="F104" s="45">
        <v>2019</v>
      </c>
      <c r="P104" s="87">
        <v>14.25</v>
      </c>
    </row>
    <row r="105" spans="1:16">
      <c r="A105">
        <f>SUBTOTAL(103,C$1:C105)-1</f>
        <v>104</v>
      </c>
      <c r="B105" s="65" t="s">
        <v>105</v>
      </c>
      <c r="C105" s="82" t="s">
        <v>107</v>
      </c>
      <c r="D105" s="67">
        <v>150</v>
      </c>
      <c r="E105" s="78">
        <v>14.25</v>
      </c>
      <c r="F105" s="45">
        <v>2019</v>
      </c>
      <c r="P105" s="87">
        <v>14.25</v>
      </c>
    </row>
    <row r="106" spans="1:16">
      <c r="A106">
        <f>SUBTOTAL(103,C$1:C106)-1</f>
        <v>105</v>
      </c>
      <c r="B106" s="65" t="s">
        <v>105</v>
      </c>
      <c r="C106" s="84" t="s">
        <v>114</v>
      </c>
      <c r="D106" s="67">
        <v>160</v>
      </c>
      <c r="E106" s="78">
        <v>15.2</v>
      </c>
      <c r="F106" s="45">
        <v>2019</v>
      </c>
      <c r="P106" s="87">
        <v>15.2</v>
      </c>
    </row>
    <row r="107" spans="1:16">
      <c r="A107">
        <f>SUBTOTAL(103,C$1:C107)-1</f>
        <v>106</v>
      </c>
      <c r="B107" s="65" t="s">
        <v>105</v>
      </c>
      <c r="C107" s="82" t="s">
        <v>113</v>
      </c>
      <c r="D107" s="67">
        <v>100</v>
      </c>
      <c r="E107" s="78">
        <v>9.5</v>
      </c>
      <c r="F107" s="45">
        <v>2019</v>
      </c>
      <c r="P107" s="87">
        <v>9.5</v>
      </c>
    </row>
    <row r="108" spans="1:16">
      <c r="A108">
        <f>SUBTOTAL(103,C$1:C108)-1</f>
        <v>107</v>
      </c>
      <c r="B108" s="65" t="s">
        <v>105</v>
      </c>
      <c r="C108" s="82" t="s">
        <v>138</v>
      </c>
      <c r="D108" s="67">
        <v>100</v>
      </c>
      <c r="E108" s="78">
        <v>9.5</v>
      </c>
      <c r="F108" s="45">
        <v>2019</v>
      </c>
      <c r="P108" s="87">
        <v>9.5</v>
      </c>
    </row>
    <row r="109" spans="1:16">
      <c r="A109">
        <f>SUBTOTAL(103,C$1:C109)-1</f>
        <v>108</v>
      </c>
      <c r="B109" s="65" t="s">
        <v>105</v>
      </c>
      <c r="C109" s="82" t="s">
        <v>134</v>
      </c>
      <c r="D109" s="67">
        <v>150</v>
      </c>
      <c r="E109" s="78">
        <v>14.25</v>
      </c>
      <c r="F109" s="45">
        <v>2019</v>
      </c>
      <c r="P109" s="87">
        <v>14.25</v>
      </c>
    </row>
    <row r="110" ht="13.9" customHeight="1" spans="1:16">
      <c r="A110">
        <f>SUBTOTAL(103,C$1:C110)-1</f>
        <v>109</v>
      </c>
      <c r="B110" s="70" t="s">
        <v>18</v>
      </c>
      <c r="C110" s="82" t="s">
        <v>19</v>
      </c>
      <c r="D110" s="67">
        <v>120</v>
      </c>
      <c r="E110" s="68">
        <v>11.4</v>
      </c>
      <c r="F110" s="45">
        <v>2019</v>
      </c>
      <c r="P110" s="71">
        <v>11.4</v>
      </c>
    </row>
    <row r="111" spans="1:16">
      <c r="A111">
        <f>SUBTOTAL(103,C$1:C111)-1</f>
        <v>110</v>
      </c>
      <c r="B111" s="70" t="s">
        <v>18</v>
      </c>
      <c r="C111" s="82" t="s">
        <v>24</v>
      </c>
      <c r="D111" s="67">
        <v>200</v>
      </c>
      <c r="E111" s="68">
        <v>19</v>
      </c>
      <c r="F111" s="45">
        <v>2019</v>
      </c>
      <c r="P111" s="71">
        <v>19</v>
      </c>
    </row>
    <row r="112" spans="1:16">
      <c r="A112">
        <f>SUBTOTAL(103,C$1:C112)-1</f>
        <v>111</v>
      </c>
      <c r="B112" s="70" t="s">
        <v>18</v>
      </c>
      <c r="C112" s="71" t="s">
        <v>20</v>
      </c>
      <c r="D112" s="67">
        <v>130</v>
      </c>
      <c r="E112" s="68">
        <v>12.35</v>
      </c>
      <c r="F112" s="45">
        <v>2019</v>
      </c>
      <c r="P112" s="71">
        <v>12.35</v>
      </c>
    </row>
    <row r="113" spans="1:16">
      <c r="A113">
        <f>SUBTOTAL(103,C$1:C113)-1</f>
        <v>112</v>
      </c>
      <c r="B113" s="70" t="s">
        <v>18</v>
      </c>
      <c r="C113" s="71" t="s">
        <v>23</v>
      </c>
      <c r="D113" s="67">
        <v>100</v>
      </c>
      <c r="E113" s="68">
        <v>9.5</v>
      </c>
      <c r="F113" s="45">
        <v>2019</v>
      </c>
      <c r="P113" s="71">
        <v>9.5</v>
      </c>
    </row>
    <row r="114" spans="1:16">
      <c r="A114">
        <f>SUBTOTAL(103,C$1:C114)-1</f>
        <v>113</v>
      </c>
      <c r="B114" s="70" t="s">
        <v>18</v>
      </c>
      <c r="C114" s="71" t="s">
        <v>21</v>
      </c>
      <c r="D114" s="85">
        <v>150</v>
      </c>
      <c r="E114" s="68">
        <v>14.25</v>
      </c>
      <c r="F114" s="45">
        <v>2019</v>
      </c>
      <c r="P114" s="71">
        <v>14.25</v>
      </c>
    </row>
    <row r="115" spans="1:16">
      <c r="A115">
        <f>SUBTOTAL(103,C$1:C115)-1</f>
        <v>114</v>
      </c>
      <c r="B115" s="70" t="s">
        <v>18</v>
      </c>
      <c r="C115" s="71" t="s">
        <v>22</v>
      </c>
      <c r="D115" s="67">
        <v>150</v>
      </c>
      <c r="E115" s="68">
        <v>14.25</v>
      </c>
      <c r="F115" s="45">
        <v>2019</v>
      </c>
      <c r="P115" s="71">
        <v>14.25</v>
      </c>
    </row>
    <row r="116" ht="13.9" customHeight="1" spans="1:16">
      <c r="A116">
        <f>SUBTOTAL(103,C$1:C116)-1</f>
        <v>115</v>
      </c>
      <c r="B116" s="65" t="s">
        <v>36</v>
      </c>
      <c r="C116" s="73" t="s">
        <v>122</v>
      </c>
      <c r="D116" s="67">
        <v>60</v>
      </c>
      <c r="E116" s="68">
        <v>5.7</v>
      </c>
      <c r="F116" s="45">
        <v>2019</v>
      </c>
      <c r="P116" s="71">
        <v>5.7</v>
      </c>
    </row>
    <row r="117" spans="1:16">
      <c r="A117">
        <f>SUBTOTAL(103,C$1:C117)-1</f>
        <v>116</v>
      </c>
      <c r="B117" s="65" t="s">
        <v>36</v>
      </c>
      <c r="C117" s="71" t="s">
        <v>123</v>
      </c>
      <c r="D117" s="67">
        <v>120</v>
      </c>
      <c r="E117" s="68">
        <v>11.4</v>
      </c>
      <c r="F117" s="45">
        <v>2019</v>
      </c>
      <c r="P117" s="71">
        <v>11.4</v>
      </c>
    </row>
    <row r="118" spans="1:16">
      <c r="A118">
        <f>SUBTOTAL(103,C$1:C118)-1</f>
        <v>117</v>
      </c>
      <c r="B118" s="65" t="s">
        <v>36</v>
      </c>
      <c r="C118" s="71" t="s">
        <v>124</v>
      </c>
      <c r="D118" s="71">
        <v>110</v>
      </c>
      <c r="E118" s="68">
        <v>10.45</v>
      </c>
      <c r="F118" s="45">
        <v>2019</v>
      </c>
      <c r="P118" s="71">
        <v>10.45</v>
      </c>
    </row>
    <row r="119" spans="1:16">
      <c r="A119">
        <f>SUBTOTAL(103,C$1:C119)-1</f>
        <v>118</v>
      </c>
      <c r="B119" s="65" t="s">
        <v>36</v>
      </c>
      <c r="C119" s="71" t="s">
        <v>48</v>
      </c>
      <c r="D119" s="67">
        <v>130</v>
      </c>
      <c r="E119" s="68">
        <v>12.35</v>
      </c>
      <c r="F119" s="45">
        <v>2019</v>
      </c>
      <c r="P119" s="71">
        <v>12.35</v>
      </c>
    </row>
    <row r="120" spans="1:16">
      <c r="A120">
        <f>SUBTOTAL(103,C$1:C120)-1</f>
        <v>119</v>
      </c>
      <c r="B120" s="65" t="s">
        <v>36</v>
      </c>
      <c r="C120" s="71" t="s">
        <v>42</v>
      </c>
      <c r="D120" s="67">
        <v>60</v>
      </c>
      <c r="E120" s="68">
        <v>5.7</v>
      </c>
      <c r="F120" s="45">
        <v>2019</v>
      </c>
      <c r="P120" s="71">
        <v>5.7</v>
      </c>
    </row>
    <row r="121" spans="1:16">
      <c r="A121">
        <f>SUBTOTAL(103,C$1:C121)-1</f>
        <v>120</v>
      </c>
      <c r="B121" s="65" t="s">
        <v>36</v>
      </c>
      <c r="C121" s="71" t="s">
        <v>45</v>
      </c>
      <c r="D121" s="67">
        <v>110</v>
      </c>
      <c r="E121" s="68">
        <v>10.45</v>
      </c>
      <c r="F121" s="45">
        <v>2019</v>
      </c>
      <c r="P121" s="71">
        <v>10.45</v>
      </c>
    </row>
    <row r="122" spans="1:16">
      <c r="A122">
        <f>SUBTOTAL(103,C$1:C122)-1</f>
        <v>121</v>
      </c>
      <c r="B122" s="65" t="s">
        <v>36</v>
      </c>
      <c r="C122" s="71" t="s">
        <v>43</v>
      </c>
      <c r="D122" s="67">
        <v>60</v>
      </c>
      <c r="E122" s="68">
        <v>5.7</v>
      </c>
      <c r="F122" s="45">
        <v>2019</v>
      </c>
      <c r="P122" s="71">
        <v>5.7</v>
      </c>
    </row>
    <row r="123" spans="1:16">
      <c r="A123">
        <f>SUBTOTAL(103,C$1:C123)-1</f>
        <v>122</v>
      </c>
      <c r="B123" s="65" t="s">
        <v>36</v>
      </c>
      <c r="C123" s="71" t="s">
        <v>38</v>
      </c>
      <c r="D123" s="67">
        <v>80</v>
      </c>
      <c r="E123" s="68">
        <v>7.6</v>
      </c>
      <c r="F123" s="45">
        <v>2019</v>
      </c>
      <c r="P123" s="71">
        <v>7.6</v>
      </c>
    </row>
    <row r="124" spans="1:16">
      <c r="A124">
        <f>SUBTOTAL(103,C$1:C124)-1</f>
        <v>123</v>
      </c>
      <c r="B124" s="65" t="s">
        <v>36</v>
      </c>
      <c r="C124" s="71" t="s">
        <v>125</v>
      </c>
      <c r="D124" s="67">
        <v>40</v>
      </c>
      <c r="E124" s="68">
        <v>3.8</v>
      </c>
      <c r="F124" s="45">
        <v>2019</v>
      </c>
      <c r="P124" s="71">
        <v>3.8</v>
      </c>
    </row>
    <row r="125" spans="1:16">
      <c r="A125">
        <f>SUBTOTAL(103,C$1:C125)-1</f>
        <v>124</v>
      </c>
      <c r="B125" s="65" t="s">
        <v>36</v>
      </c>
      <c r="C125" s="71" t="s">
        <v>44</v>
      </c>
      <c r="D125" s="67">
        <v>90</v>
      </c>
      <c r="E125" s="68">
        <v>8.55</v>
      </c>
      <c r="F125" s="45">
        <v>2019</v>
      </c>
      <c r="P125" s="71">
        <v>8.55</v>
      </c>
    </row>
    <row r="126" spans="1:16">
      <c r="A126">
        <f>SUBTOTAL(103,C$1:C126)-1</f>
        <v>125</v>
      </c>
      <c r="B126" s="65" t="s">
        <v>36</v>
      </c>
      <c r="C126" s="86" t="s">
        <v>39</v>
      </c>
      <c r="D126" s="67">
        <v>60</v>
      </c>
      <c r="E126" s="68">
        <v>5.7</v>
      </c>
      <c r="F126" s="45">
        <v>2019</v>
      </c>
      <c r="P126" s="71">
        <v>5.7</v>
      </c>
    </row>
    <row r="127" ht="13.9" customHeight="1" spans="1:16">
      <c r="A127">
        <f>SUBTOTAL(103,C$1:C127)-1</f>
        <v>126</v>
      </c>
      <c r="B127" s="70" t="s">
        <v>91</v>
      </c>
      <c r="C127" s="86" t="s">
        <v>102</v>
      </c>
      <c r="D127" s="67">
        <v>376</v>
      </c>
      <c r="E127" s="68">
        <v>35.72</v>
      </c>
      <c r="F127" s="45">
        <v>2019</v>
      </c>
      <c r="P127" s="71">
        <v>35.72</v>
      </c>
    </row>
    <row r="128" spans="1:16">
      <c r="A128">
        <f>SUBTOTAL(103,C$1:C128)-1</f>
        <v>127</v>
      </c>
      <c r="B128" s="70" t="s">
        <v>91</v>
      </c>
      <c r="C128" s="86" t="s">
        <v>92</v>
      </c>
      <c r="D128" s="67">
        <v>156</v>
      </c>
      <c r="E128" s="68">
        <v>14.82</v>
      </c>
      <c r="F128" s="45">
        <v>2019</v>
      </c>
      <c r="P128" s="71">
        <v>14.82</v>
      </c>
    </row>
    <row r="129" spans="1:16">
      <c r="A129">
        <f>SUBTOTAL(103,C$1:C129)-1</f>
        <v>128</v>
      </c>
      <c r="B129" s="70" t="s">
        <v>91</v>
      </c>
      <c r="C129" s="86" t="s">
        <v>98</v>
      </c>
      <c r="D129" s="67">
        <v>295</v>
      </c>
      <c r="E129" s="68">
        <v>28.03</v>
      </c>
      <c r="F129" s="45">
        <v>2019</v>
      </c>
      <c r="P129" s="71">
        <v>28.025</v>
      </c>
    </row>
    <row r="130" spans="1:16">
      <c r="A130">
        <f>SUBTOTAL(103,C$1:C130)-1</f>
        <v>129</v>
      </c>
      <c r="B130" s="70" t="s">
        <v>91</v>
      </c>
      <c r="C130" s="86" t="s">
        <v>93</v>
      </c>
      <c r="D130" s="67">
        <v>210</v>
      </c>
      <c r="E130" s="68">
        <v>19.95</v>
      </c>
      <c r="F130" s="45">
        <v>2019</v>
      </c>
      <c r="P130" s="71">
        <v>19.95</v>
      </c>
    </row>
    <row r="131" spans="1:16">
      <c r="A131">
        <f>SUBTOTAL(103,C$1:C131)-1</f>
        <v>130</v>
      </c>
      <c r="B131" s="70" t="s">
        <v>91</v>
      </c>
      <c r="C131" s="86" t="s">
        <v>101</v>
      </c>
      <c r="D131" s="67">
        <v>226</v>
      </c>
      <c r="E131" s="68">
        <v>21.47</v>
      </c>
      <c r="F131" s="45">
        <v>2019</v>
      </c>
      <c r="P131" s="71">
        <v>21.47</v>
      </c>
    </row>
    <row r="132" spans="1:16">
      <c r="A132">
        <f>SUBTOTAL(103,C$1:C132)-1</f>
        <v>131</v>
      </c>
      <c r="B132" s="70" t="s">
        <v>91</v>
      </c>
      <c r="C132" s="86" t="s">
        <v>104</v>
      </c>
      <c r="D132" s="67">
        <v>205</v>
      </c>
      <c r="E132" s="68">
        <v>19.48</v>
      </c>
      <c r="F132" s="45">
        <v>2019</v>
      </c>
      <c r="P132" s="71">
        <v>19.475</v>
      </c>
    </row>
    <row r="133" spans="1:16">
      <c r="A133">
        <f>SUBTOTAL(103,C$1:C133)-1</f>
        <v>132</v>
      </c>
      <c r="B133" s="70" t="s">
        <v>91</v>
      </c>
      <c r="C133" s="86" t="s">
        <v>100</v>
      </c>
      <c r="D133" s="67">
        <v>269</v>
      </c>
      <c r="E133" s="68">
        <v>25.56</v>
      </c>
      <c r="F133" s="45">
        <v>2019</v>
      </c>
      <c r="P133" s="71">
        <v>25.555</v>
      </c>
    </row>
    <row r="134" spans="1:16">
      <c r="A134">
        <f>SUBTOTAL(103,C$1:C134)-1</f>
        <v>133</v>
      </c>
      <c r="B134" s="70" t="s">
        <v>91</v>
      </c>
      <c r="C134" s="86" t="s">
        <v>96</v>
      </c>
      <c r="D134" s="67">
        <v>166</v>
      </c>
      <c r="E134" s="68">
        <v>15.77</v>
      </c>
      <c r="F134" s="45">
        <v>2019</v>
      </c>
      <c r="P134" s="71">
        <v>15.77</v>
      </c>
    </row>
    <row r="135" spans="1:16">
      <c r="A135">
        <f>SUBTOTAL(103,C$1:C135)-1</f>
        <v>134</v>
      </c>
      <c r="B135" s="70" t="s">
        <v>91</v>
      </c>
      <c r="C135" s="86" t="s">
        <v>97</v>
      </c>
      <c r="D135" s="88">
        <v>326</v>
      </c>
      <c r="E135" s="68">
        <v>30.97</v>
      </c>
      <c r="F135" s="45">
        <v>2019</v>
      </c>
      <c r="P135" s="71">
        <v>30.97</v>
      </c>
    </row>
    <row r="136" spans="1:16">
      <c r="A136">
        <f>SUBTOTAL(103,C$1:C136)-1</f>
        <v>135</v>
      </c>
      <c r="B136" s="89" t="s">
        <v>9</v>
      </c>
      <c r="C136" s="90" t="s">
        <v>11</v>
      </c>
      <c r="D136" s="90">
        <v>50</v>
      </c>
      <c r="E136" s="91">
        <v>4.75</v>
      </c>
      <c r="F136" s="45">
        <v>2020</v>
      </c>
      <c r="P136" s="91">
        <v>4.75</v>
      </c>
    </row>
    <row r="137" spans="1:16">
      <c r="A137">
        <f>SUBTOTAL(103,C$1:C137)-1</f>
        <v>136</v>
      </c>
      <c r="B137" s="89" t="s">
        <v>9</v>
      </c>
      <c r="C137" s="90" t="s">
        <v>12</v>
      </c>
      <c r="D137" s="90">
        <v>25</v>
      </c>
      <c r="E137" s="91">
        <v>2.38</v>
      </c>
      <c r="F137" s="45">
        <v>2020</v>
      </c>
      <c r="P137" s="91">
        <v>2.38</v>
      </c>
    </row>
    <row r="138" spans="1:16">
      <c r="A138">
        <f>SUBTOTAL(103,C$1:C138)-1</f>
        <v>137</v>
      </c>
      <c r="B138" s="89" t="s">
        <v>9</v>
      </c>
      <c r="C138" s="90" t="s">
        <v>118</v>
      </c>
      <c r="D138" s="90">
        <v>20</v>
      </c>
      <c r="E138" s="91">
        <v>1.9</v>
      </c>
      <c r="F138" s="45">
        <v>2020</v>
      </c>
      <c r="P138" s="91">
        <v>1.9</v>
      </c>
    </row>
    <row r="139" spans="1:16">
      <c r="A139">
        <f>SUBTOTAL(103,C$1:C139)-1</f>
        <v>138</v>
      </c>
      <c r="B139" s="89" t="s">
        <v>9</v>
      </c>
      <c r="C139" s="90" t="s">
        <v>13</v>
      </c>
      <c r="D139" s="90">
        <v>120</v>
      </c>
      <c r="E139" s="91">
        <v>11.4</v>
      </c>
      <c r="F139" s="45">
        <v>2020</v>
      </c>
      <c r="P139" s="91">
        <v>11.4</v>
      </c>
    </row>
    <row r="140" spans="1:16">
      <c r="A140">
        <f>SUBTOTAL(103,C$1:C140)-1</f>
        <v>139</v>
      </c>
      <c r="B140" s="89" t="s">
        <v>9</v>
      </c>
      <c r="C140" s="90" t="s">
        <v>16</v>
      </c>
      <c r="D140" s="90">
        <v>60</v>
      </c>
      <c r="E140" s="91">
        <v>5.7</v>
      </c>
      <c r="F140" s="45">
        <v>2020</v>
      </c>
      <c r="P140" s="91">
        <v>5.7</v>
      </c>
    </row>
    <row r="141" spans="1:16">
      <c r="A141">
        <f>SUBTOTAL(103,C$1:C141)-1</f>
        <v>140</v>
      </c>
      <c r="B141" s="89" t="s">
        <v>9</v>
      </c>
      <c r="C141" s="90" t="s">
        <v>14</v>
      </c>
      <c r="D141" s="90">
        <v>120</v>
      </c>
      <c r="E141" s="91">
        <v>11.4</v>
      </c>
      <c r="F141" s="45">
        <v>2020</v>
      </c>
      <c r="P141" s="91">
        <v>11.4</v>
      </c>
    </row>
    <row r="142" spans="1:16">
      <c r="A142">
        <f>SUBTOTAL(103,C$1:C142)-1</f>
        <v>141</v>
      </c>
      <c r="B142" s="89" t="s">
        <v>9</v>
      </c>
      <c r="C142" s="90" t="s">
        <v>15</v>
      </c>
      <c r="D142" s="90">
        <v>10</v>
      </c>
      <c r="E142" s="91">
        <v>0.95</v>
      </c>
      <c r="F142" s="45">
        <v>2020</v>
      </c>
      <c r="P142" s="91">
        <v>0.95</v>
      </c>
    </row>
    <row r="143" spans="1:16">
      <c r="A143">
        <f>SUBTOTAL(103,C$1:C143)-1</f>
        <v>142</v>
      </c>
      <c r="B143" s="89" t="s">
        <v>9</v>
      </c>
      <c r="C143" s="90" t="s">
        <v>17</v>
      </c>
      <c r="D143" s="90">
        <v>20</v>
      </c>
      <c r="E143" s="91">
        <v>1.9</v>
      </c>
      <c r="F143" s="45">
        <v>2020</v>
      </c>
      <c r="P143" s="91">
        <v>1.9</v>
      </c>
    </row>
    <row r="144" spans="1:16">
      <c r="A144">
        <f>SUBTOTAL(103,C$1:C144)-1</f>
        <v>143</v>
      </c>
      <c r="B144" s="89" t="s">
        <v>18</v>
      </c>
      <c r="C144" s="90" t="s">
        <v>20</v>
      </c>
      <c r="D144" s="90">
        <v>90</v>
      </c>
      <c r="E144" s="91">
        <v>8.55</v>
      </c>
      <c r="F144" s="45">
        <v>2020</v>
      </c>
      <c r="P144" s="91">
        <v>8.55</v>
      </c>
    </row>
    <row r="145" spans="1:16">
      <c r="A145">
        <f>SUBTOTAL(103,C$1:C145)-1</f>
        <v>144</v>
      </c>
      <c r="B145" s="89" t="s">
        <v>25</v>
      </c>
      <c r="C145" s="90" t="s">
        <v>26</v>
      </c>
      <c r="D145" s="90">
        <v>45</v>
      </c>
      <c r="E145" s="91">
        <v>4.28</v>
      </c>
      <c r="F145" s="45">
        <v>2020</v>
      </c>
      <c r="P145" s="91">
        <v>4.28</v>
      </c>
    </row>
    <row r="146" spans="1:16">
      <c r="A146">
        <f>SUBTOTAL(103,C$1:C146)-1</f>
        <v>145</v>
      </c>
      <c r="B146" s="89" t="s">
        <v>25</v>
      </c>
      <c r="C146" s="92" t="s">
        <v>27</v>
      </c>
      <c r="D146" s="90">
        <v>70</v>
      </c>
      <c r="E146" s="91">
        <v>6.65</v>
      </c>
      <c r="F146" s="45">
        <v>2020</v>
      </c>
      <c r="P146" s="91">
        <v>6.65</v>
      </c>
    </row>
    <row r="147" spans="1:16">
      <c r="A147">
        <f>SUBTOTAL(103,C$1:C147)-1</f>
        <v>146</v>
      </c>
      <c r="B147" s="89" t="s">
        <v>25</v>
      </c>
      <c r="C147" s="90" t="s">
        <v>28</v>
      </c>
      <c r="D147" s="90">
        <v>45</v>
      </c>
      <c r="E147" s="91">
        <v>4.28</v>
      </c>
      <c r="F147" s="45">
        <v>2020</v>
      </c>
      <c r="P147" s="91">
        <v>4.28</v>
      </c>
    </row>
    <row r="148" spans="1:16">
      <c r="A148">
        <f>SUBTOTAL(103,C$1:C148)-1</f>
        <v>147</v>
      </c>
      <c r="B148" s="89" t="s">
        <v>25</v>
      </c>
      <c r="C148" s="90" t="s">
        <v>29</v>
      </c>
      <c r="D148" s="90">
        <v>5</v>
      </c>
      <c r="E148" s="91">
        <v>0.48</v>
      </c>
      <c r="F148" s="45">
        <v>2020</v>
      </c>
      <c r="P148" s="91">
        <v>0.48</v>
      </c>
    </row>
    <row r="149" spans="1:16">
      <c r="A149">
        <f>SUBTOTAL(103,C$1:C149)-1</f>
        <v>148</v>
      </c>
      <c r="B149" s="89" t="s">
        <v>25</v>
      </c>
      <c r="C149" s="90" t="s">
        <v>30</v>
      </c>
      <c r="D149" s="90">
        <v>60</v>
      </c>
      <c r="E149" s="91">
        <v>5.7</v>
      </c>
      <c r="F149" s="45">
        <v>2020</v>
      </c>
      <c r="P149" s="91">
        <v>5.7</v>
      </c>
    </row>
    <row r="150" spans="1:16">
      <c r="A150">
        <f>SUBTOTAL(103,C$1:C150)-1</f>
        <v>149</v>
      </c>
      <c r="B150" s="89" t="s">
        <v>25</v>
      </c>
      <c r="C150" s="90" t="s">
        <v>120</v>
      </c>
      <c r="D150" s="90">
        <v>20</v>
      </c>
      <c r="E150" s="91">
        <v>1.9</v>
      </c>
      <c r="F150" s="45">
        <v>2020</v>
      </c>
      <c r="P150" s="91">
        <v>1.9</v>
      </c>
    </row>
    <row r="151" spans="1:16">
      <c r="A151">
        <f>SUBTOTAL(103,C$1:C151)-1</f>
        <v>150</v>
      </c>
      <c r="B151" s="89" t="s">
        <v>25</v>
      </c>
      <c r="C151" s="90" t="s">
        <v>31</v>
      </c>
      <c r="D151" s="90">
        <v>15</v>
      </c>
      <c r="E151" s="91">
        <v>1.43</v>
      </c>
      <c r="F151" s="45">
        <v>2020</v>
      </c>
      <c r="P151" s="91">
        <v>1.43</v>
      </c>
    </row>
    <row r="152" spans="1:16">
      <c r="A152">
        <f>SUBTOTAL(103,C$1:C152)-1</f>
        <v>151</v>
      </c>
      <c r="B152" s="89" t="s">
        <v>25</v>
      </c>
      <c r="C152" s="90" t="s">
        <v>32</v>
      </c>
      <c r="D152" s="90">
        <v>120</v>
      </c>
      <c r="E152" s="91">
        <v>11.4</v>
      </c>
      <c r="F152" s="45">
        <v>2020</v>
      </c>
      <c r="P152" s="91">
        <v>11.4</v>
      </c>
    </row>
    <row r="153" spans="1:16">
      <c r="A153">
        <f>SUBTOTAL(103,C$1:C153)-1</f>
        <v>152</v>
      </c>
      <c r="B153" s="89" t="s">
        <v>25</v>
      </c>
      <c r="C153" s="90" t="s">
        <v>33</v>
      </c>
      <c r="D153" s="90">
        <v>25</v>
      </c>
      <c r="E153" s="91">
        <v>2.38</v>
      </c>
      <c r="F153" s="45">
        <v>2020</v>
      </c>
      <c r="P153" s="91">
        <v>2.38</v>
      </c>
    </row>
    <row r="154" spans="1:16">
      <c r="A154">
        <f>SUBTOTAL(103,C$1:C154)-1</f>
        <v>153</v>
      </c>
      <c r="B154" s="89" t="s">
        <v>25</v>
      </c>
      <c r="C154" s="90" t="s">
        <v>34</v>
      </c>
      <c r="D154" s="90">
        <v>50</v>
      </c>
      <c r="E154" s="91">
        <v>4.75</v>
      </c>
      <c r="F154" s="45">
        <v>2020</v>
      </c>
      <c r="P154" s="91">
        <v>4.75</v>
      </c>
    </row>
    <row r="155" spans="1:16">
      <c r="A155">
        <f>SUBTOTAL(103,C$1:C155)-1</f>
        <v>154</v>
      </c>
      <c r="B155" s="89" t="s">
        <v>25</v>
      </c>
      <c r="C155" s="90" t="s">
        <v>35</v>
      </c>
      <c r="D155" s="90">
        <v>80</v>
      </c>
      <c r="E155" s="91">
        <v>7.6</v>
      </c>
      <c r="F155" s="45">
        <v>2020</v>
      </c>
      <c r="P155" s="91">
        <v>7.6</v>
      </c>
    </row>
    <row r="156" spans="1:16">
      <c r="A156">
        <f>SUBTOTAL(103,C$1:C156)-1</f>
        <v>155</v>
      </c>
      <c r="B156" s="89" t="s">
        <v>36</v>
      </c>
      <c r="C156" s="90" t="s">
        <v>37</v>
      </c>
      <c r="D156" s="90">
        <v>65</v>
      </c>
      <c r="E156" s="91">
        <v>6.18</v>
      </c>
      <c r="F156" s="45">
        <v>2020</v>
      </c>
      <c r="P156" s="91">
        <v>6.18</v>
      </c>
    </row>
    <row r="157" spans="1:16">
      <c r="A157">
        <f>SUBTOTAL(103,C$1:C157)-1</f>
        <v>156</v>
      </c>
      <c r="B157" s="89" t="s">
        <v>36</v>
      </c>
      <c r="C157" s="90" t="s">
        <v>39</v>
      </c>
      <c r="D157" s="90">
        <v>60</v>
      </c>
      <c r="E157" s="91">
        <v>5.7</v>
      </c>
      <c r="F157" s="45">
        <v>2020</v>
      </c>
      <c r="P157" s="91">
        <v>5.7</v>
      </c>
    </row>
    <row r="158" spans="1:16">
      <c r="A158">
        <f>SUBTOTAL(103,C$1:C158)-1</f>
        <v>157</v>
      </c>
      <c r="B158" s="89" t="s">
        <v>36</v>
      </c>
      <c r="C158" s="90" t="s">
        <v>40</v>
      </c>
      <c r="D158" s="90">
        <v>125</v>
      </c>
      <c r="E158" s="91">
        <v>11.88</v>
      </c>
      <c r="F158" s="45">
        <v>2020</v>
      </c>
      <c r="P158" s="91">
        <v>11.88</v>
      </c>
    </row>
    <row r="159" spans="1:16">
      <c r="A159">
        <f>SUBTOTAL(103,C$1:C159)-1</f>
        <v>158</v>
      </c>
      <c r="B159" s="89" t="s">
        <v>36</v>
      </c>
      <c r="C159" s="90" t="s">
        <v>121</v>
      </c>
      <c r="D159" s="90">
        <v>45</v>
      </c>
      <c r="E159" s="91">
        <v>4.28</v>
      </c>
      <c r="F159" s="45">
        <v>2020</v>
      </c>
      <c r="P159" s="91">
        <v>4.28</v>
      </c>
    </row>
    <row r="160" spans="1:16">
      <c r="A160">
        <f>SUBTOTAL(103,C$1:C160)-1</f>
        <v>159</v>
      </c>
      <c r="B160" s="89" t="s">
        <v>36</v>
      </c>
      <c r="C160" s="90" t="s">
        <v>41</v>
      </c>
      <c r="D160" s="90">
        <v>420</v>
      </c>
      <c r="E160" s="91">
        <v>39.9</v>
      </c>
      <c r="F160" s="45">
        <v>2020</v>
      </c>
      <c r="P160" s="91">
        <v>39.9</v>
      </c>
    </row>
    <row r="161" spans="1:16">
      <c r="A161">
        <f>SUBTOTAL(103,C$1:C161)-1</f>
        <v>160</v>
      </c>
      <c r="B161" s="89" t="s">
        <v>36</v>
      </c>
      <c r="C161" s="90" t="s">
        <v>123</v>
      </c>
      <c r="D161" s="90">
        <v>70</v>
      </c>
      <c r="E161" s="91">
        <v>6.65</v>
      </c>
      <c r="F161" s="45">
        <v>2020</v>
      </c>
      <c r="P161" s="91">
        <v>6.65</v>
      </c>
    </row>
    <row r="162" spans="1:16">
      <c r="A162">
        <f>SUBTOTAL(103,C$1:C162)-1</f>
        <v>161</v>
      </c>
      <c r="B162" s="89" t="s">
        <v>36</v>
      </c>
      <c r="C162" s="90" t="s">
        <v>43</v>
      </c>
      <c r="D162" s="90">
        <v>30</v>
      </c>
      <c r="E162" s="91">
        <v>2.85</v>
      </c>
      <c r="F162" s="45">
        <v>2020</v>
      </c>
      <c r="P162" s="91">
        <v>2.85</v>
      </c>
    </row>
    <row r="163" spans="1:16">
      <c r="A163">
        <f>SUBTOTAL(103,C$1:C163)-1</f>
        <v>162</v>
      </c>
      <c r="B163" s="89" t="s">
        <v>36</v>
      </c>
      <c r="C163" s="90" t="s">
        <v>44</v>
      </c>
      <c r="D163" s="90">
        <v>5</v>
      </c>
      <c r="E163" s="91">
        <v>0.48</v>
      </c>
      <c r="F163" s="45">
        <v>2020</v>
      </c>
      <c r="P163" s="91">
        <v>0.48</v>
      </c>
    </row>
    <row r="164" spans="1:16">
      <c r="A164">
        <f>SUBTOTAL(103,C$1:C164)-1</f>
        <v>163</v>
      </c>
      <c r="B164" s="89" t="s">
        <v>36</v>
      </c>
      <c r="C164" s="90" t="s">
        <v>125</v>
      </c>
      <c r="D164" s="90">
        <v>40</v>
      </c>
      <c r="E164" s="91">
        <v>3.8</v>
      </c>
      <c r="F164" s="45">
        <v>2020</v>
      </c>
      <c r="P164" s="91">
        <v>3.8</v>
      </c>
    </row>
    <row r="165" spans="1:16">
      <c r="A165">
        <f>SUBTOTAL(103,C$1:C165)-1</f>
        <v>164</v>
      </c>
      <c r="B165" s="89" t="s">
        <v>36</v>
      </c>
      <c r="C165" s="90" t="s">
        <v>42</v>
      </c>
      <c r="D165" s="90">
        <v>20</v>
      </c>
      <c r="E165" s="91">
        <v>1.9</v>
      </c>
      <c r="F165" s="45">
        <v>2020</v>
      </c>
      <c r="P165" s="91">
        <v>1.9</v>
      </c>
    </row>
    <row r="166" spans="1:16">
      <c r="A166">
        <f>SUBTOTAL(103,C$1:C166)-1</f>
        <v>165</v>
      </c>
      <c r="B166" s="89" t="s">
        <v>36</v>
      </c>
      <c r="C166" s="90" t="s">
        <v>45</v>
      </c>
      <c r="D166" s="90">
        <v>70</v>
      </c>
      <c r="E166" s="91">
        <v>6.65</v>
      </c>
      <c r="F166" s="45">
        <v>2020</v>
      </c>
      <c r="P166" s="91">
        <v>6.65</v>
      </c>
    </row>
    <row r="167" spans="1:16">
      <c r="A167">
        <f>SUBTOTAL(103,C$1:C167)-1</f>
        <v>166</v>
      </c>
      <c r="B167" s="89" t="s">
        <v>36</v>
      </c>
      <c r="C167" s="92" t="s">
        <v>122</v>
      </c>
      <c r="D167" s="92">
        <v>7</v>
      </c>
      <c r="E167" s="91">
        <v>1.33</v>
      </c>
      <c r="F167" s="45">
        <v>2020</v>
      </c>
      <c r="P167" s="91">
        <v>1.33</v>
      </c>
    </row>
    <row r="168" spans="1:16">
      <c r="A168">
        <f>SUBTOTAL(103,C$1:C168)-1</f>
        <v>167</v>
      </c>
      <c r="B168" s="89" t="s">
        <v>36</v>
      </c>
      <c r="C168" s="90" t="s">
        <v>124</v>
      </c>
      <c r="D168" s="90">
        <v>40</v>
      </c>
      <c r="E168" s="91">
        <v>3.8</v>
      </c>
      <c r="F168" s="45">
        <v>2020</v>
      </c>
      <c r="P168" s="91">
        <v>3.8</v>
      </c>
    </row>
    <row r="169" spans="1:16">
      <c r="A169">
        <f>SUBTOTAL(103,C$1:C169)-1</f>
        <v>168</v>
      </c>
      <c r="B169" s="89" t="s">
        <v>36</v>
      </c>
      <c r="C169" s="90" t="s">
        <v>46</v>
      </c>
      <c r="D169" s="90">
        <v>335</v>
      </c>
      <c r="E169" s="91">
        <v>31.83</v>
      </c>
      <c r="F169" s="45">
        <v>2020</v>
      </c>
      <c r="P169" s="91">
        <v>31.83</v>
      </c>
    </row>
    <row r="170" spans="1:16">
      <c r="A170">
        <f>SUBTOTAL(103,C$1:C170)-1</f>
        <v>169</v>
      </c>
      <c r="B170" s="89" t="s">
        <v>36</v>
      </c>
      <c r="C170" s="90" t="s">
        <v>47</v>
      </c>
      <c r="D170" s="90">
        <v>230</v>
      </c>
      <c r="E170" s="91">
        <v>21.85</v>
      </c>
      <c r="F170" s="45">
        <v>2020</v>
      </c>
      <c r="P170" s="91">
        <v>21.85</v>
      </c>
    </row>
    <row r="171" spans="1:16">
      <c r="A171">
        <f>SUBTOTAL(103,C$1:C171)-1</f>
        <v>170</v>
      </c>
      <c r="B171" s="89" t="s">
        <v>36</v>
      </c>
      <c r="C171" s="90" t="s">
        <v>48</v>
      </c>
      <c r="D171" s="90">
        <v>90</v>
      </c>
      <c r="E171" s="91">
        <v>8.55</v>
      </c>
      <c r="F171" s="45">
        <v>2020</v>
      </c>
      <c r="P171" s="91">
        <v>8.55</v>
      </c>
    </row>
    <row r="172" spans="1:16">
      <c r="A172">
        <f>SUBTOTAL(103,C$1:C172)-1</f>
        <v>171</v>
      </c>
      <c r="B172" s="89" t="s">
        <v>49</v>
      </c>
      <c r="C172" s="90" t="s">
        <v>50</v>
      </c>
      <c r="D172" s="90">
        <v>100</v>
      </c>
      <c r="E172" s="91">
        <v>9.5</v>
      </c>
      <c r="F172" s="45">
        <v>2020</v>
      </c>
      <c r="P172" s="91">
        <v>9.5</v>
      </c>
    </row>
    <row r="173" spans="1:16">
      <c r="A173">
        <f>SUBTOTAL(103,C$1:C173)-1</f>
        <v>172</v>
      </c>
      <c r="B173" s="89" t="s">
        <v>49</v>
      </c>
      <c r="C173" s="90" t="s">
        <v>53</v>
      </c>
      <c r="D173" s="90">
        <v>150</v>
      </c>
      <c r="E173" s="91">
        <v>14.25</v>
      </c>
      <c r="F173" s="45">
        <v>2020</v>
      </c>
      <c r="P173" s="91">
        <v>14.25</v>
      </c>
    </row>
    <row r="174" spans="1:16">
      <c r="A174">
        <f>SUBTOTAL(103,C$1:C174)-1</f>
        <v>173</v>
      </c>
      <c r="B174" s="89" t="s">
        <v>49</v>
      </c>
      <c r="C174" s="90" t="s">
        <v>60</v>
      </c>
      <c r="D174" s="90">
        <v>50</v>
      </c>
      <c r="E174" s="91">
        <v>4.75</v>
      </c>
      <c r="F174" s="45">
        <v>2020</v>
      </c>
      <c r="P174" s="91">
        <v>4.75</v>
      </c>
    </row>
    <row r="175" spans="1:16">
      <c r="A175">
        <f>SUBTOTAL(103,C$1:C175)-1</f>
        <v>174</v>
      </c>
      <c r="B175" s="89" t="s">
        <v>49</v>
      </c>
      <c r="C175" s="90" t="s">
        <v>54</v>
      </c>
      <c r="D175" s="90">
        <v>20</v>
      </c>
      <c r="E175" s="91">
        <v>1.9</v>
      </c>
      <c r="F175" s="45">
        <v>2020</v>
      </c>
      <c r="P175" s="91">
        <v>1.9</v>
      </c>
    </row>
    <row r="176" spans="1:16">
      <c r="A176">
        <f>SUBTOTAL(103,C$1:C176)-1</f>
        <v>175</v>
      </c>
      <c r="B176" s="89" t="s">
        <v>49</v>
      </c>
      <c r="C176" s="90" t="s">
        <v>55</v>
      </c>
      <c r="D176" s="90">
        <v>100</v>
      </c>
      <c r="E176" s="91">
        <v>9.5</v>
      </c>
      <c r="F176" s="45">
        <v>2020</v>
      </c>
      <c r="P176" s="91">
        <v>9.5</v>
      </c>
    </row>
    <row r="177" spans="1:16">
      <c r="A177">
        <f>SUBTOTAL(103,C$1:C177)-1</f>
        <v>176</v>
      </c>
      <c r="B177" s="89" t="s">
        <v>49</v>
      </c>
      <c r="C177" s="90" t="s">
        <v>56</v>
      </c>
      <c r="D177" s="90">
        <v>100</v>
      </c>
      <c r="E177" s="91">
        <v>9.5</v>
      </c>
      <c r="F177" s="45">
        <v>2020</v>
      </c>
      <c r="P177" s="91">
        <v>9.5</v>
      </c>
    </row>
    <row r="178" spans="1:16">
      <c r="A178">
        <f>SUBTOTAL(103,C$1:C178)-1</f>
        <v>177</v>
      </c>
      <c r="B178" s="89" t="s">
        <v>49</v>
      </c>
      <c r="C178" s="90" t="s">
        <v>57</v>
      </c>
      <c r="D178" s="90">
        <v>25</v>
      </c>
      <c r="E178" s="91">
        <v>2.38</v>
      </c>
      <c r="F178" s="45">
        <v>2020</v>
      </c>
      <c r="P178" s="91">
        <v>2.38</v>
      </c>
    </row>
    <row r="179" spans="1:16">
      <c r="A179">
        <f>SUBTOTAL(103,C$1:C179)-1</f>
        <v>178</v>
      </c>
      <c r="B179" s="89" t="s">
        <v>49</v>
      </c>
      <c r="C179" s="90" t="s">
        <v>58</v>
      </c>
      <c r="D179" s="90">
        <v>50</v>
      </c>
      <c r="E179" s="91">
        <v>4.75</v>
      </c>
      <c r="F179" s="45">
        <v>2020</v>
      </c>
      <c r="P179" s="91">
        <v>4.75</v>
      </c>
    </row>
    <row r="180" spans="1:16">
      <c r="A180">
        <f>SUBTOTAL(103,C$1:C180)-1</f>
        <v>179</v>
      </c>
      <c r="B180" s="89" t="s">
        <v>49</v>
      </c>
      <c r="C180" s="92" t="s">
        <v>127</v>
      </c>
      <c r="D180" s="90">
        <v>50</v>
      </c>
      <c r="E180" s="91">
        <v>9.5</v>
      </c>
      <c r="F180" s="45">
        <v>2020</v>
      </c>
      <c r="P180" s="91">
        <v>9.5</v>
      </c>
    </row>
    <row r="181" spans="1:16">
      <c r="A181">
        <f>SUBTOTAL(103,C$1:C181)-1</f>
        <v>180</v>
      </c>
      <c r="B181" s="89" t="s">
        <v>49</v>
      </c>
      <c r="C181" s="90" t="s">
        <v>59</v>
      </c>
      <c r="D181" s="90">
        <v>120</v>
      </c>
      <c r="E181" s="91">
        <v>11.4</v>
      </c>
      <c r="F181" s="45">
        <v>2020</v>
      </c>
      <c r="P181" s="91">
        <v>11.4</v>
      </c>
    </row>
    <row r="182" spans="1:16">
      <c r="A182">
        <f>SUBTOTAL(103,C$1:C182)-1</f>
        <v>181</v>
      </c>
      <c r="B182" s="89" t="s">
        <v>61</v>
      </c>
      <c r="C182" s="90" t="s">
        <v>62</v>
      </c>
      <c r="D182" s="90">
        <v>20</v>
      </c>
      <c r="E182" s="91">
        <v>1.9</v>
      </c>
      <c r="F182" s="45">
        <v>2020</v>
      </c>
      <c r="P182" s="91">
        <v>1.9</v>
      </c>
    </row>
    <row r="183" spans="1:16">
      <c r="A183">
        <f>SUBTOTAL(103,C$1:C183)-1</f>
        <v>182</v>
      </c>
      <c r="B183" s="89" t="s">
        <v>61</v>
      </c>
      <c r="C183" s="90" t="s">
        <v>63</v>
      </c>
      <c r="D183" s="90">
        <v>70</v>
      </c>
      <c r="E183" s="91">
        <v>6.65</v>
      </c>
      <c r="F183" s="45">
        <v>2020</v>
      </c>
      <c r="P183" s="91">
        <v>6.65</v>
      </c>
    </row>
    <row r="184" spans="1:16">
      <c r="A184">
        <f>SUBTOTAL(103,C$1:C184)-1</f>
        <v>183</v>
      </c>
      <c r="B184" s="89" t="s">
        <v>61</v>
      </c>
      <c r="C184" s="90" t="s">
        <v>64</v>
      </c>
      <c r="D184" s="90">
        <v>30</v>
      </c>
      <c r="E184" s="91">
        <v>2.85</v>
      </c>
      <c r="F184" s="45">
        <v>2020</v>
      </c>
      <c r="P184" s="91">
        <v>2.85</v>
      </c>
    </row>
    <row r="185" spans="1:16">
      <c r="A185">
        <f>SUBTOTAL(103,C$1:C185)-1</f>
        <v>184</v>
      </c>
      <c r="B185" s="89" t="s">
        <v>61</v>
      </c>
      <c r="C185" s="90" t="s">
        <v>65</v>
      </c>
      <c r="D185" s="90">
        <v>80</v>
      </c>
      <c r="E185" s="91">
        <v>7.6</v>
      </c>
      <c r="F185" s="45">
        <v>2020</v>
      </c>
      <c r="P185" s="91">
        <v>7.6</v>
      </c>
    </row>
    <row r="186" spans="1:16">
      <c r="A186">
        <f>SUBTOTAL(103,C$1:C186)-1</f>
        <v>185</v>
      </c>
      <c r="B186" s="89" t="s">
        <v>61</v>
      </c>
      <c r="C186" s="90" t="s">
        <v>136</v>
      </c>
      <c r="D186" s="90">
        <v>25</v>
      </c>
      <c r="E186" s="91">
        <v>2.38</v>
      </c>
      <c r="F186" s="45">
        <v>2020</v>
      </c>
      <c r="P186" s="91">
        <v>2.38</v>
      </c>
    </row>
    <row r="187" spans="1:16">
      <c r="A187">
        <f>SUBTOTAL(103,C$1:C187)-1</f>
        <v>186</v>
      </c>
      <c r="B187" s="89" t="s">
        <v>61</v>
      </c>
      <c r="C187" s="90" t="s">
        <v>128</v>
      </c>
      <c r="D187" s="90">
        <v>10</v>
      </c>
      <c r="E187" s="91">
        <v>0.95</v>
      </c>
      <c r="F187" s="45">
        <v>2020</v>
      </c>
      <c r="P187" s="91">
        <v>0.95</v>
      </c>
    </row>
    <row r="188" spans="1:16">
      <c r="A188">
        <f>SUBTOTAL(103,C$1:C188)-1</f>
        <v>187</v>
      </c>
      <c r="B188" s="89" t="s">
        <v>66</v>
      </c>
      <c r="C188" s="90" t="s">
        <v>129</v>
      </c>
      <c r="D188" s="90">
        <v>20</v>
      </c>
      <c r="E188" s="91">
        <v>1.9</v>
      </c>
      <c r="F188" s="45">
        <v>2020</v>
      </c>
      <c r="P188" s="91">
        <v>1.9</v>
      </c>
    </row>
    <row r="189" spans="1:16">
      <c r="A189">
        <f>SUBTOTAL(103,C$1:C189)-1</f>
        <v>188</v>
      </c>
      <c r="B189" s="89" t="s">
        <v>66</v>
      </c>
      <c r="C189" s="90" t="s">
        <v>130</v>
      </c>
      <c r="D189" s="90">
        <v>5</v>
      </c>
      <c r="E189" s="91">
        <v>0.48</v>
      </c>
      <c r="F189" s="45">
        <v>2020</v>
      </c>
      <c r="P189" s="91">
        <v>0.48</v>
      </c>
    </row>
    <row r="190" spans="1:16">
      <c r="A190">
        <f>SUBTOTAL(103,C$1:C190)-1</f>
        <v>189</v>
      </c>
      <c r="B190" s="89" t="s">
        <v>66</v>
      </c>
      <c r="C190" s="90" t="s">
        <v>67</v>
      </c>
      <c r="D190" s="90">
        <v>10</v>
      </c>
      <c r="E190" s="91">
        <v>0.95</v>
      </c>
      <c r="F190" s="45">
        <v>2020</v>
      </c>
      <c r="P190" s="91">
        <v>0.95</v>
      </c>
    </row>
    <row r="191" spans="1:16">
      <c r="A191">
        <f>SUBTOTAL(103,C$1:C191)-1</f>
        <v>190</v>
      </c>
      <c r="B191" s="89" t="s">
        <v>66</v>
      </c>
      <c r="C191" s="90" t="s">
        <v>69</v>
      </c>
      <c r="D191" s="90">
        <v>40</v>
      </c>
      <c r="E191" s="91">
        <v>3.8</v>
      </c>
      <c r="F191" s="45">
        <v>2020</v>
      </c>
      <c r="P191" s="91">
        <v>3.8</v>
      </c>
    </row>
    <row r="192" spans="1:16">
      <c r="A192">
        <f>SUBTOTAL(103,C$1:C192)-1</f>
        <v>191</v>
      </c>
      <c r="B192" s="89" t="s">
        <v>66</v>
      </c>
      <c r="C192" s="90" t="s">
        <v>70</v>
      </c>
      <c r="D192" s="90">
        <v>30</v>
      </c>
      <c r="E192" s="91">
        <v>2.85</v>
      </c>
      <c r="F192" s="45">
        <v>2020</v>
      </c>
      <c r="P192" s="91">
        <v>2.85</v>
      </c>
    </row>
    <row r="193" spans="1:16">
      <c r="A193">
        <f>SUBTOTAL(103,C$1:C193)-1</f>
        <v>192</v>
      </c>
      <c r="B193" s="89" t="s">
        <v>66</v>
      </c>
      <c r="C193" s="90" t="s">
        <v>72</v>
      </c>
      <c r="D193" s="90">
        <v>15</v>
      </c>
      <c r="E193" s="91">
        <v>1.43</v>
      </c>
      <c r="F193" s="45">
        <v>2020</v>
      </c>
      <c r="P193" s="91">
        <v>1.43</v>
      </c>
    </row>
    <row r="194" spans="1:16">
      <c r="A194">
        <f>SUBTOTAL(103,C$1:C194)-1</f>
        <v>193</v>
      </c>
      <c r="B194" s="89" t="s">
        <v>66</v>
      </c>
      <c r="C194" s="90" t="s">
        <v>73</v>
      </c>
      <c r="D194" s="90">
        <v>10</v>
      </c>
      <c r="E194" s="91">
        <v>0.95</v>
      </c>
      <c r="F194" s="45">
        <v>2020</v>
      </c>
      <c r="P194" s="91">
        <v>0.95</v>
      </c>
    </row>
    <row r="195" spans="1:16">
      <c r="A195">
        <f>SUBTOTAL(103,C$1:C195)-1</f>
        <v>194</v>
      </c>
      <c r="B195" s="89" t="s">
        <v>66</v>
      </c>
      <c r="C195" s="90" t="s">
        <v>74</v>
      </c>
      <c r="D195" s="90">
        <v>15</v>
      </c>
      <c r="E195" s="91">
        <v>1.43</v>
      </c>
      <c r="F195" s="45">
        <v>2020</v>
      </c>
      <c r="P195" s="91">
        <v>1.43</v>
      </c>
    </row>
    <row r="196" spans="1:16">
      <c r="A196">
        <f>SUBTOTAL(103,C$1:C196)-1</f>
        <v>195</v>
      </c>
      <c r="B196" s="89" t="s">
        <v>75</v>
      </c>
      <c r="C196" s="90" t="s">
        <v>76</v>
      </c>
      <c r="D196" s="90">
        <v>100</v>
      </c>
      <c r="E196" s="91">
        <v>9.5</v>
      </c>
      <c r="F196" s="45">
        <v>2020</v>
      </c>
      <c r="P196" s="91">
        <v>9.5</v>
      </c>
    </row>
    <row r="197" spans="1:16">
      <c r="A197">
        <f>SUBTOTAL(103,C$1:C197)-1</f>
        <v>196</v>
      </c>
      <c r="B197" s="89" t="s">
        <v>75</v>
      </c>
      <c r="C197" s="90" t="s">
        <v>78</v>
      </c>
      <c r="D197" s="90">
        <v>20</v>
      </c>
      <c r="E197" s="91">
        <v>1.9</v>
      </c>
      <c r="F197" s="45">
        <v>2020</v>
      </c>
      <c r="P197" s="91">
        <v>1.9</v>
      </c>
    </row>
    <row r="198" spans="1:16">
      <c r="A198">
        <f>SUBTOTAL(103,C$1:C198)-1</f>
        <v>197</v>
      </c>
      <c r="B198" s="89" t="s">
        <v>75</v>
      </c>
      <c r="C198" s="90" t="s">
        <v>131</v>
      </c>
      <c r="D198" s="90">
        <v>80</v>
      </c>
      <c r="E198" s="91">
        <v>7.6</v>
      </c>
      <c r="F198" s="45">
        <v>2020</v>
      </c>
      <c r="P198" s="91">
        <v>7.6</v>
      </c>
    </row>
    <row r="199" spans="1:16">
      <c r="A199">
        <f>SUBTOTAL(103,C$1:C199)-1</f>
        <v>198</v>
      </c>
      <c r="B199" s="89" t="s">
        <v>75</v>
      </c>
      <c r="C199" s="90" t="s">
        <v>82</v>
      </c>
      <c r="D199" s="90">
        <v>365</v>
      </c>
      <c r="E199" s="91">
        <v>34.68</v>
      </c>
      <c r="F199" s="45">
        <v>2020</v>
      </c>
      <c r="P199" s="91">
        <v>34.68</v>
      </c>
    </row>
    <row r="200" spans="1:16">
      <c r="A200">
        <f>SUBTOTAL(103,C$1:C200)-1</f>
        <v>199</v>
      </c>
      <c r="B200" s="89" t="s">
        <v>75</v>
      </c>
      <c r="C200" s="90" t="s">
        <v>84</v>
      </c>
      <c r="D200" s="90">
        <v>185</v>
      </c>
      <c r="E200" s="91">
        <v>17.58</v>
      </c>
      <c r="F200" s="45">
        <v>2020</v>
      </c>
      <c r="P200" s="91">
        <v>17.58</v>
      </c>
    </row>
    <row r="201" spans="1:16">
      <c r="A201">
        <f>SUBTOTAL(103,C$1:C201)-1</f>
        <v>200</v>
      </c>
      <c r="B201" s="89" t="s">
        <v>75</v>
      </c>
      <c r="C201" s="90" t="s">
        <v>77</v>
      </c>
      <c r="D201" s="90">
        <v>30</v>
      </c>
      <c r="E201" s="91">
        <v>2.85</v>
      </c>
      <c r="F201" s="45">
        <v>2020</v>
      </c>
      <c r="P201" s="91">
        <v>2.85</v>
      </c>
    </row>
    <row r="202" spans="1:16">
      <c r="A202">
        <f>SUBTOTAL(103,C$1:C202)-1</f>
        <v>201</v>
      </c>
      <c r="B202" s="89" t="s">
        <v>75</v>
      </c>
      <c r="C202" s="90" t="s">
        <v>83</v>
      </c>
      <c r="D202" s="90">
        <v>30</v>
      </c>
      <c r="E202" s="91">
        <v>2.85</v>
      </c>
      <c r="F202" s="45">
        <v>2020</v>
      </c>
      <c r="P202" s="91">
        <v>2.85</v>
      </c>
    </row>
    <row r="203" spans="1:16">
      <c r="A203">
        <f>SUBTOTAL(103,C$1:C203)-1</f>
        <v>202</v>
      </c>
      <c r="B203" s="89" t="s">
        <v>75</v>
      </c>
      <c r="C203" s="90" t="s">
        <v>79</v>
      </c>
      <c r="D203" s="90">
        <v>125</v>
      </c>
      <c r="E203" s="91">
        <v>11.88</v>
      </c>
      <c r="F203" s="45">
        <v>2020</v>
      </c>
      <c r="P203" s="91">
        <v>11.88</v>
      </c>
    </row>
    <row r="204" spans="1:16">
      <c r="A204">
        <f>SUBTOTAL(103,C$1:C204)-1</f>
        <v>203</v>
      </c>
      <c r="B204" s="89" t="s">
        <v>75</v>
      </c>
      <c r="C204" s="90" t="s">
        <v>132</v>
      </c>
      <c r="D204" s="90">
        <v>125</v>
      </c>
      <c r="E204" s="91">
        <v>11.88</v>
      </c>
      <c r="F204" s="45">
        <v>2020</v>
      </c>
      <c r="P204" s="91">
        <v>11.88</v>
      </c>
    </row>
    <row r="205" spans="1:16">
      <c r="A205">
        <f>SUBTOTAL(103,C$1:C205)-1</f>
        <v>204</v>
      </c>
      <c r="B205" s="89" t="s">
        <v>75</v>
      </c>
      <c r="C205" s="90" t="s">
        <v>137</v>
      </c>
      <c r="D205" s="90">
        <v>90</v>
      </c>
      <c r="E205" s="91">
        <v>8.55</v>
      </c>
      <c r="F205" s="45">
        <v>2020</v>
      </c>
      <c r="P205" s="91">
        <v>8.55</v>
      </c>
    </row>
    <row r="206" spans="1:16">
      <c r="A206">
        <f>SUBTOTAL(103,C$1:C206)-1</f>
        <v>205</v>
      </c>
      <c r="B206" s="89" t="s">
        <v>75</v>
      </c>
      <c r="C206" s="92" t="s">
        <v>133</v>
      </c>
      <c r="D206" s="92">
        <v>12</v>
      </c>
      <c r="E206" s="91">
        <v>1.82</v>
      </c>
      <c r="F206" s="45">
        <v>2020</v>
      </c>
      <c r="P206" s="91">
        <v>1.82</v>
      </c>
    </row>
    <row r="207" spans="1:16">
      <c r="A207">
        <f>SUBTOTAL(103,C$1:C207)-1</f>
        <v>206</v>
      </c>
      <c r="B207" s="89" t="s">
        <v>86</v>
      </c>
      <c r="C207" s="90" t="s">
        <v>87</v>
      </c>
      <c r="D207" s="90">
        <v>50</v>
      </c>
      <c r="E207" s="91">
        <v>4.75</v>
      </c>
      <c r="F207" s="45">
        <v>2020</v>
      </c>
      <c r="P207" s="91">
        <v>4.75</v>
      </c>
    </row>
    <row r="208" spans="1:16">
      <c r="A208">
        <f>SUBTOTAL(103,C$1:C208)-1</f>
        <v>207</v>
      </c>
      <c r="B208" s="89" t="s">
        <v>86</v>
      </c>
      <c r="C208" s="90" t="s">
        <v>88</v>
      </c>
      <c r="D208" s="90">
        <v>10</v>
      </c>
      <c r="E208" s="91">
        <v>0.95</v>
      </c>
      <c r="F208" s="45">
        <v>2020</v>
      </c>
      <c r="P208" s="91">
        <v>0.95</v>
      </c>
    </row>
    <row r="209" spans="1:16">
      <c r="A209">
        <f>SUBTOTAL(103,C$1:C209)-1</f>
        <v>208</v>
      </c>
      <c r="B209" s="89" t="s">
        <v>86</v>
      </c>
      <c r="C209" s="90" t="s">
        <v>89</v>
      </c>
      <c r="D209" s="90">
        <v>150</v>
      </c>
      <c r="E209" s="91">
        <v>14.25</v>
      </c>
      <c r="F209" s="45">
        <v>2020</v>
      </c>
      <c r="P209" s="91">
        <v>14.25</v>
      </c>
    </row>
    <row r="210" spans="1:16">
      <c r="A210">
        <f>SUBTOTAL(103,C$1:C210)-1</f>
        <v>209</v>
      </c>
      <c r="B210" s="89" t="s">
        <v>86</v>
      </c>
      <c r="C210" s="90" t="s">
        <v>90</v>
      </c>
      <c r="D210" s="90">
        <v>140</v>
      </c>
      <c r="E210" s="91">
        <v>13.3</v>
      </c>
      <c r="F210" s="45">
        <v>2020</v>
      </c>
      <c r="P210" s="91">
        <v>13.3</v>
      </c>
    </row>
    <row r="211" spans="1:16">
      <c r="A211">
        <f>SUBTOTAL(103,C$1:C211)-1</f>
        <v>210</v>
      </c>
      <c r="B211" s="93" t="s">
        <v>105</v>
      </c>
      <c r="C211" s="90" t="s">
        <v>106</v>
      </c>
      <c r="D211" s="90">
        <v>220</v>
      </c>
      <c r="E211" s="91">
        <v>20.9</v>
      </c>
      <c r="F211" s="45">
        <v>2020</v>
      </c>
      <c r="P211" s="91">
        <v>20.9</v>
      </c>
    </row>
    <row r="212" spans="1:16">
      <c r="A212">
        <f>SUBTOTAL(103,C$1:C212)-1</f>
        <v>211</v>
      </c>
      <c r="B212" s="93" t="s">
        <v>105</v>
      </c>
      <c r="C212" s="90" t="s">
        <v>107</v>
      </c>
      <c r="D212" s="90">
        <v>60</v>
      </c>
      <c r="E212" s="91">
        <v>5.7</v>
      </c>
      <c r="F212" s="45">
        <v>2020</v>
      </c>
      <c r="P212" s="91">
        <v>5.7</v>
      </c>
    </row>
    <row r="213" spans="1:16">
      <c r="A213">
        <f>SUBTOTAL(103,C$1:C213)-1</f>
        <v>212</v>
      </c>
      <c r="B213" s="93" t="s">
        <v>105</v>
      </c>
      <c r="C213" s="90" t="s">
        <v>108</v>
      </c>
      <c r="D213" s="90">
        <v>140</v>
      </c>
      <c r="E213" s="91">
        <v>13.3</v>
      </c>
      <c r="F213" s="45">
        <v>2020</v>
      </c>
      <c r="P213" s="91">
        <v>13.3</v>
      </c>
    </row>
    <row r="214" spans="1:16">
      <c r="A214">
        <f>SUBTOTAL(103,C$1:C214)-1</f>
        <v>213</v>
      </c>
      <c r="B214" s="93" t="s">
        <v>105</v>
      </c>
      <c r="C214" s="90" t="s">
        <v>109</v>
      </c>
      <c r="D214" s="90">
        <v>55</v>
      </c>
      <c r="E214" s="91">
        <v>5.23</v>
      </c>
      <c r="F214" s="45">
        <v>2020</v>
      </c>
      <c r="P214" s="91">
        <v>5.23</v>
      </c>
    </row>
    <row r="215" spans="1:16">
      <c r="A215">
        <f>SUBTOTAL(103,C$1:C215)-1</f>
        <v>214</v>
      </c>
      <c r="B215" s="93" t="s">
        <v>105</v>
      </c>
      <c r="C215" s="90" t="s">
        <v>110</v>
      </c>
      <c r="D215" s="90">
        <v>120</v>
      </c>
      <c r="E215" s="91">
        <v>11.4</v>
      </c>
      <c r="F215" s="45">
        <v>2020</v>
      </c>
      <c r="P215" s="91">
        <v>11.4</v>
      </c>
    </row>
    <row r="216" spans="1:16">
      <c r="A216">
        <f>SUBTOTAL(103,C$1:C216)-1</f>
        <v>215</v>
      </c>
      <c r="B216" s="93" t="s">
        <v>105</v>
      </c>
      <c r="C216" s="90" t="s">
        <v>138</v>
      </c>
      <c r="D216" s="90">
        <v>100</v>
      </c>
      <c r="E216" s="91">
        <v>9.5</v>
      </c>
      <c r="F216" s="45">
        <v>2020</v>
      </c>
      <c r="P216" s="91">
        <v>9.5</v>
      </c>
    </row>
    <row r="217" spans="1:16">
      <c r="A217">
        <f>SUBTOTAL(103,C$1:C217)-1</f>
        <v>216</v>
      </c>
      <c r="B217" s="93" t="s">
        <v>105</v>
      </c>
      <c r="C217" s="90" t="s">
        <v>134</v>
      </c>
      <c r="D217" s="90">
        <v>140</v>
      </c>
      <c r="E217" s="91">
        <v>13.3</v>
      </c>
      <c r="F217" s="45">
        <v>2020</v>
      </c>
      <c r="P217" s="91">
        <v>13.3</v>
      </c>
    </row>
    <row r="218" spans="1:16">
      <c r="A218">
        <f>SUBTOTAL(103,C$1:C218)-1</f>
        <v>217</v>
      </c>
      <c r="B218" s="93" t="s">
        <v>105</v>
      </c>
      <c r="C218" s="90" t="s">
        <v>111</v>
      </c>
      <c r="D218" s="90">
        <v>80</v>
      </c>
      <c r="E218" s="91">
        <v>7.6</v>
      </c>
      <c r="F218" s="45">
        <v>2020</v>
      </c>
      <c r="P218" s="91">
        <v>7.6</v>
      </c>
    </row>
    <row r="219" spans="1:16">
      <c r="A219">
        <f>SUBTOTAL(103,C$1:C219)-1</f>
        <v>218</v>
      </c>
      <c r="B219" s="93" t="s">
        <v>105</v>
      </c>
      <c r="C219" s="90" t="s">
        <v>112</v>
      </c>
      <c r="D219" s="90">
        <v>140</v>
      </c>
      <c r="E219" s="91">
        <v>13.3</v>
      </c>
      <c r="F219" s="45">
        <v>2020</v>
      </c>
      <c r="P219" s="91">
        <v>13.3</v>
      </c>
    </row>
    <row r="220" spans="1:16">
      <c r="A220">
        <f>SUBTOTAL(103,C$1:C220)-1</f>
        <v>219</v>
      </c>
      <c r="B220" s="93" t="s">
        <v>105</v>
      </c>
      <c r="C220" s="90" t="s">
        <v>113</v>
      </c>
      <c r="D220" s="90">
        <v>110</v>
      </c>
      <c r="E220" s="91">
        <v>10.45</v>
      </c>
      <c r="F220" s="45">
        <v>2020</v>
      </c>
      <c r="P220" s="91">
        <v>10.45</v>
      </c>
    </row>
    <row r="221" spans="1:16">
      <c r="A221">
        <f>SUBTOTAL(103,C$1:C221)-1</f>
        <v>220</v>
      </c>
      <c r="B221" s="93" t="s">
        <v>105</v>
      </c>
      <c r="C221" s="92" t="s">
        <v>114</v>
      </c>
      <c r="D221" s="90">
        <v>50</v>
      </c>
      <c r="E221" s="91">
        <v>9.5</v>
      </c>
      <c r="F221" s="45">
        <v>2020</v>
      </c>
      <c r="P221" s="91">
        <v>9.5</v>
      </c>
    </row>
    <row r="222" spans="1:16">
      <c r="A222">
        <f>SUBTOTAL(103,C$1:C222)-1</f>
        <v>221</v>
      </c>
      <c r="B222" s="93" t="s">
        <v>105</v>
      </c>
      <c r="C222" s="90" t="s">
        <v>115</v>
      </c>
      <c r="D222" s="90">
        <v>190</v>
      </c>
      <c r="E222" s="91">
        <v>18.05</v>
      </c>
      <c r="F222" s="45">
        <v>2020</v>
      </c>
      <c r="P222" s="91">
        <v>18.05</v>
      </c>
    </row>
    <row r="223" spans="1:16">
      <c r="A223">
        <f>SUBTOTAL(103,C$1:C223)-1</f>
        <v>222</v>
      </c>
      <c r="B223" s="93" t="s">
        <v>25</v>
      </c>
      <c r="C223" s="91" t="s">
        <v>33</v>
      </c>
      <c r="D223" s="94">
        <v>0</v>
      </c>
      <c r="E223" s="91">
        <v>0</v>
      </c>
      <c r="F223" s="45">
        <v>2021</v>
      </c>
      <c r="H223" s="95"/>
      <c r="P223" s="101">
        <v>0</v>
      </c>
    </row>
    <row r="224" spans="1:16">
      <c r="A224">
        <f>SUBTOTAL(103,C$1:C224)-1</f>
        <v>223</v>
      </c>
      <c r="B224" s="93" t="s">
        <v>25</v>
      </c>
      <c r="C224" s="90" t="s">
        <v>31</v>
      </c>
      <c r="D224" s="94">
        <v>70</v>
      </c>
      <c r="E224" s="91">
        <v>6.65</v>
      </c>
      <c r="F224" s="45">
        <v>2021</v>
      </c>
      <c r="H224" s="95"/>
      <c r="P224" s="101">
        <v>6.65</v>
      </c>
    </row>
    <row r="225" spans="1:16">
      <c r="A225">
        <f>SUBTOTAL(103,C$1:C225)-1</f>
        <v>224</v>
      </c>
      <c r="B225" s="93" t="s">
        <v>25</v>
      </c>
      <c r="C225" s="90" t="s">
        <v>30</v>
      </c>
      <c r="D225" s="94">
        <v>41</v>
      </c>
      <c r="E225" s="91">
        <v>3.9</v>
      </c>
      <c r="F225" s="45">
        <v>2021</v>
      </c>
      <c r="H225" s="95"/>
      <c r="P225" s="101">
        <v>3.9</v>
      </c>
    </row>
    <row r="226" spans="1:16">
      <c r="A226">
        <f>SUBTOTAL(103,C$1:C226)-1</f>
        <v>225</v>
      </c>
      <c r="B226" s="93" t="s">
        <v>25</v>
      </c>
      <c r="C226" s="90" t="s">
        <v>29</v>
      </c>
      <c r="D226" s="94">
        <v>30</v>
      </c>
      <c r="E226" s="91">
        <v>2.85</v>
      </c>
      <c r="F226" s="45">
        <v>2021</v>
      </c>
      <c r="H226" s="95"/>
      <c r="P226" s="101">
        <v>2.85</v>
      </c>
    </row>
    <row r="227" spans="1:16">
      <c r="A227">
        <f>SUBTOTAL(103,C$1:C227)-1</f>
        <v>226</v>
      </c>
      <c r="B227" s="93" t="s">
        <v>25</v>
      </c>
      <c r="C227" s="90" t="s">
        <v>28</v>
      </c>
      <c r="D227" s="94">
        <v>50</v>
      </c>
      <c r="E227" s="91">
        <v>4.75</v>
      </c>
      <c r="F227" s="45">
        <v>2021</v>
      </c>
      <c r="H227" s="95"/>
      <c r="P227" s="101">
        <v>4.75</v>
      </c>
    </row>
    <row r="228" spans="1:16">
      <c r="A228">
        <f>SUBTOTAL(103,C$1:C228)-1</f>
        <v>227</v>
      </c>
      <c r="B228" s="93" t="s">
        <v>25</v>
      </c>
      <c r="C228" s="90" t="s">
        <v>34</v>
      </c>
      <c r="D228" s="94">
        <v>40</v>
      </c>
      <c r="E228" s="91">
        <v>3.8</v>
      </c>
      <c r="F228" s="45">
        <v>2021</v>
      </c>
      <c r="H228" s="95"/>
      <c r="P228" s="101">
        <v>3.8</v>
      </c>
    </row>
    <row r="229" spans="1:16">
      <c r="A229">
        <f>SUBTOTAL(103,C$1:C229)-1</f>
        <v>228</v>
      </c>
      <c r="B229" s="93" t="s">
        <v>25</v>
      </c>
      <c r="C229" s="90" t="s">
        <v>35</v>
      </c>
      <c r="D229" s="94">
        <v>15</v>
      </c>
      <c r="E229" s="91">
        <v>1.43</v>
      </c>
      <c r="F229" s="45">
        <v>2021</v>
      </c>
      <c r="H229" s="95"/>
      <c r="P229" s="101">
        <v>1.43</v>
      </c>
    </row>
    <row r="230" spans="1:16">
      <c r="A230">
        <f>SUBTOTAL(103,C$1:C230)-1</f>
        <v>229</v>
      </c>
      <c r="B230" s="93" t="s">
        <v>25</v>
      </c>
      <c r="C230" s="90" t="s">
        <v>26</v>
      </c>
      <c r="D230" s="94">
        <v>30</v>
      </c>
      <c r="E230" s="91">
        <v>2.85</v>
      </c>
      <c r="F230" s="45">
        <v>2021</v>
      </c>
      <c r="H230" s="95"/>
      <c r="P230" s="101">
        <v>2.85</v>
      </c>
    </row>
    <row r="231" spans="1:16">
      <c r="A231">
        <f>SUBTOTAL(103,C$1:C231)-1</f>
        <v>230</v>
      </c>
      <c r="B231" s="93" t="s">
        <v>25</v>
      </c>
      <c r="C231" s="90" t="s">
        <v>32</v>
      </c>
      <c r="D231" s="94">
        <v>50</v>
      </c>
      <c r="E231" s="91">
        <v>4.75</v>
      </c>
      <c r="F231" s="45">
        <v>2021</v>
      </c>
      <c r="H231" s="95"/>
      <c r="P231" s="101">
        <v>4.75</v>
      </c>
    </row>
    <row r="232" spans="1:16">
      <c r="A232">
        <f>SUBTOTAL(103,C$1:C232)-1</f>
        <v>231</v>
      </c>
      <c r="B232" s="93" t="s">
        <v>25</v>
      </c>
      <c r="C232" s="90" t="s">
        <v>120</v>
      </c>
      <c r="D232" s="94">
        <v>109</v>
      </c>
      <c r="E232" s="91">
        <v>10.36</v>
      </c>
      <c r="F232" s="45">
        <v>2021</v>
      </c>
      <c r="H232" s="95"/>
      <c r="P232" s="101">
        <v>10.36</v>
      </c>
    </row>
    <row r="233" spans="1:16">
      <c r="A233">
        <f>SUBTOTAL(103,C$1:C233)-1</f>
        <v>232</v>
      </c>
      <c r="B233" s="93" t="s">
        <v>25</v>
      </c>
      <c r="C233" s="96" t="s">
        <v>27</v>
      </c>
      <c r="D233" s="97">
        <v>90</v>
      </c>
      <c r="E233" s="91">
        <v>8.55</v>
      </c>
      <c r="F233" s="45">
        <v>2021</v>
      </c>
      <c r="H233" s="95"/>
      <c r="P233" s="101">
        <v>8.55</v>
      </c>
    </row>
    <row r="234" spans="1:16">
      <c r="A234">
        <f>SUBTOTAL(103,C$1:C234)-1</f>
        <v>233</v>
      </c>
      <c r="B234" s="93" t="s">
        <v>9</v>
      </c>
      <c r="C234" s="90" t="s">
        <v>118</v>
      </c>
      <c r="D234" s="94">
        <v>20</v>
      </c>
      <c r="E234" s="91">
        <v>1.9</v>
      </c>
      <c r="F234" s="45">
        <v>2021</v>
      </c>
      <c r="H234" s="95"/>
      <c r="P234" s="101">
        <v>1.9</v>
      </c>
    </row>
    <row r="235" spans="1:16">
      <c r="A235">
        <f>SUBTOTAL(103,C$1:C235)-1</f>
        <v>234</v>
      </c>
      <c r="B235" s="93" t="s">
        <v>9</v>
      </c>
      <c r="C235" s="90" t="s">
        <v>15</v>
      </c>
      <c r="D235" s="94">
        <v>30</v>
      </c>
      <c r="E235" s="91">
        <v>2.85</v>
      </c>
      <c r="F235" s="45">
        <v>2021</v>
      </c>
      <c r="H235" s="95"/>
      <c r="P235" s="101">
        <v>2.85</v>
      </c>
    </row>
    <row r="236" spans="1:16">
      <c r="A236">
        <f>SUBTOTAL(103,C$1:C236)-1</f>
        <v>235</v>
      </c>
      <c r="B236" s="93" t="s">
        <v>9</v>
      </c>
      <c r="C236" s="90" t="s">
        <v>14</v>
      </c>
      <c r="D236" s="94">
        <v>30</v>
      </c>
      <c r="E236" s="91">
        <v>2.85</v>
      </c>
      <c r="F236" s="45">
        <v>2021</v>
      </c>
      <c r="H236" s="95"/>
      <c r="P236" s="101">
        <v>2.85</v>
      </c>
    </row>
    <row r="237" spans="1:16">
      <c r="A237">
        <f>SUBTOTAL(103,C$1:C237)-1</f>
        <v>236</v>
      </c>
      <c r="B237" s="93" t="s">
        <v>9</v>
      </c>
      <c r="C237" s="90" t="s">
        <v>16</v>
      </c>
      <c r="D237" s="94">
        <v>30</v>
      </c>
      <c r="E237" s="91">
        <v>2.85</v>
      </c>
      <c r="F237" s="45">
        <v>2021</v>
      </c>
      <c r="H237" s="95"/>
      <c r="P237" s="101">
        <v>2.85</v>
      </c>
    </row>
    <row r="238" spans="1:16">
      <c r="A238">
        <f>SUBTOTAL(103,C$1:C238)-1</f>
        <v>237</v>
      </c>
      <c r="B238" s="93" t="s">
        <v>9</v>
      </c>
      <c r="C238" s="90" t="s">
        <v>119</v>
      </c>
      <c r="D238" s="94">
        <v>30</v>
      </c>
      <c r="E238" s="91">
        <v>2.85</v>
      </c>
      <c r="F238" s="45">
        <v>2021</v>
      </c>
      <c r="H238" s="95"/>
      <c r="P238" s="101">
        <v>2.85</v>
      </c>
    </row>
    <row r="239" spans="1:16">
      <c r="A239">
        <f>SUBTOTAL(103,C$1:C239)-1</f>
        <v>238</v>
      </c>
      <c r="B239" s="93" t="s">
        <v>9</v>
      </c>
      <c r="C239" s="90" t="s">
        <v>13</v>
      </c>
      <c r="D239" s="94">
        <v>32</v>
      </c>
      <c r="E239" s="91">
        <v>3.04</v>
      </c>
      <c r="F239" s="45">
        <v>2021</v>
      </c>
      <c r="H239" s="95"/>
      <c r="P239" s="101">
        <v>3.04</v>
      </c>
    </row>
    <row r="240" spans="1:16">
      <c r="A240">
        <f>SUBTOTAL(103,C$1:C240)-1</f>
        <v>239</v>
      </c>
      <c r="B240" s="93" t="s">
        <v>9</v>
      </c>
      <c r="C240" s="90" t="s">
        <v>11</v>
      </c>
      <c r="D240" s="94">
        <v>60</v>
      </c>
      <c r="E240" s="91">
        <v>5.7</v>
      </c>
      <c r="F240" s="45">
        <v>2021</v>
      </c>
      <c r="H240" s="95"/>
      <c r="P240" s="101">
        <v>5.7</v>
      </c>
    </row>
    <row r="241" spans="1:16">
      <c r="A241">
        <f>SUBTOTAL(103,C$1:C241)-1</f>
        <v>240</v>
      </c>
      <c r="B241" s="93" t="s">
        <v>9</v>
      </c>
      <c r="C241" s="90" t="s">
        <v>12</v>
      </c>
      <c r="D241" s="94">
        <v>50</v>
      </c>
      <c r="E241" s="91">
        <v>4.75</v>
      </c>
      <c r="F241" s="45">
        <v>2021</v>
      </c>
      <c r="H241" s="95"/>
      <c r="P241" s="101">
        <v>4.75</v>
      </c>
    </row>
    <row r="242" spans="1:16">
      <c r="A242">
        <f>SUBTOTAL(103,C$1:C242)-1</f>
        <v>241</v>
      </c>
      <c r="B242" s="93" t="s">
        <v>9</v>
      </c>
      <c r="C242" s="90" t="s">
        <v>10</v>
      </c>
      <c r="D242" s="94">
        <v>30</v>
      </c>
      <c r="E242" s="91">
        <v>2.85</v>
      </c>
      <c r="F242" s="45">
        <v>2021</v>
      </c>
      <c r="H242" s="95"/>
      <c r="P242" s="101">
        <v>2.85</v>
      </c>
    </row>
    <row r="243" spans="1:16">
      <c r="A243">
        <f>SUBTOTAL(103,C$1:C243)-1</f>
        <v>242</v>
      </c>
      <c r="B243" s="93" t="s">
        <v>9</v>
      </c>
      <c r="C243" s="90" t="s">
        <v>17</v>
      </c>
      <c r="D243" s="94">
        <v>60</v>
      </c>
      <c r="E243" s="91">
        <v>5.7</v>
      </c>
      <c r="F243" s="45">
        <v>2021</v>
      </c>
      <c r="H243" s="95"/>
      <c r="P243" s="101">
        <v>5.7</v>
      </c>
    </row>
    <row r="244" spans="1:16">
      <c r="A244">
        <f>SUBTOTAL(103,C$1:C244)-1</f>
        <v>243</v>
      </c>
      <c r="B244" s="93" t="s">
        <v>75</v>
      </c>
      <c r="C244" s="98" t="s">
        <v>137</v>
      </c>
      <c r="D244" s="99">
        <v>49</v>
      </c>
      <c r="E244" s="91">
        <v>4.66</v>
      </c>
      <c r="F244" s="45">
        <v>2021</v>
      </c>
      <c r="H244" s="95"/>
      <c r="P244" s="101">
        <v>4.66</v>
      </c>
    </row>
    <row r="245" spans="1:16">
      <c r="A245">
        <f>SUBTOTAL(103,C$1:C245)-1</f>
        <v>244</v>
      </c>
      <c r="B245" s="93" t="s">
        <v>75</v>
      </c>
      <c r="C245" s="98" t="s">
        <v>81</v>
      </c>
      <c r="D245" s="99">
        <v>0</v>
      </c>
      <c r="E245" s="91">
        <v>0</v>
      </c>
      <c r="F245" s="45">
        <v>2021</v>
      </c>
      <c r="H245" s="95"/>
      <c r="P245" s="101">
        <v>0</v>
      </c>
    </row>
    <row r="246" spans="1:16">
      <c r="A246">
        <f>SUBTOTAL(103,C$1:C246)-1</f>
        <v>245</v>
      </c>
      <c r="B246" s="93" t="s">
        <v>75</v>
      </c>
      <c r="C246" s="98" t="s">
        <v>85</v>
      </c>
      <c r="D246" s="99">
        <v>66</v>
      </c>
      <c r="E246" s="91">
        <v>6.27</v>
      </c>
      <c r="F246" s="45">
        <v>2021</v>
      </c>
      <c r="H246" s="95"/>
      <c r="P246" s="101">
        <v>6.27</v>
      </c>
    </row>
    <row r="247" spans="1:16">
      <c r="A247">
        <f>SUBTOTAL(103,C$1:C247)-1</f>
        <v>246</v>
      </c>
      <c r="B247" s="93" t="s">
        <v>75</v>
      </c>
      <c r="C247" s="98" t="s">
        <v>76</v>
      </c>
      <c r="D247" s="99">
        <v>98</v>
      </c>
      <c r="E247" s="91">
        <v>9.31</v>
      </c>
      <c r="F247" s="45">
        <v>2021</v>
      </c>
      <c r="H247" s="95"/>
      <c r="P247" s="101">
        <v>9.31</v>
      </c>
    </row>
    <row r="248" spans="1:16">
      <c r="A248">
        <f>SUBTOTAL(103,C$1:C248)-1</f>
        <v>247</v>
      </c>
      <c r="B248" s="93" t="s">
        <v>75</v>
      </c>
      <c r="C248" s="98" t="s">
        <v>80</v>
      </c>
      <c r="D248" s="99">
        <v>0</v>
      </c>
      <c r="E248" s="91">
        <v>0</v>
      </c>
      <c r="F248" s="45">
        <v>2021</v>
      </c>
      <c r="H248" s="95"/>
      <c r="P248" s="101">
        <v>0</v>
      </c>
    </row>
    <row r="249" spans="1:16">
      <c r="A249">
        <f>SUBTOTAL(103,C$1:C249)-1</f>
        <v>248</v>
      </c>
      <c r="B249" s="93" t="s">
        <v>75</v>
      </c>
      <c r="C249" s="98" t="s">
        <v>78</v>
      </c>
      <c r="D249" s="99">
        <v>0</v>
      </c>
      <c r="E249" s="91">
        <v>0</v>
      </c>
      <c r="F249" s="45">
        <v>2021</v>
      </c>
      <c r="H249" s="95"/>
      <c r="P249" s="101">
        <v>0</v>
      </c>
    </row>
    <row r="250" spans="1:16">
      <c r="A250">
        <f>SUBTOTAL(103,C$1:C250)-1</f>
        <v>249</v>
      </c>
      <c r="B250" s="93" t="s">
        <v>75</v>
      </c>
      <c r="C250" s="98" t="s">
        <v>132</v>
      </c>
      <c r="D250" s="99">
        <v>76</v>
      </c>
      <c r="E250" s="91">
        <v>7.22</v>
      </c>
      <c r="F250" s="45">
        <v>2021</v>
      </c>
      <c r="H250" s="95"/>
      <c r="P250" s="101">
        <v>7.22</v>
      </c>
    </row>
    <row r="251" spans="1:16">
      <c r="A251">
        <f>SUBTOTAL(103,C$1:C251)-1</f>
        <v>250</v>
      </c>
      <c r="B251" s="93" t="s">
        <v>75</v>
      </c>
      <c r="C251" s="98" t="s">
        <v>83</v>
      </c>
      <c r="D251" s="99">
        <v>60</v>
      </c>
      <c r="E251" s="91">
        <v>5.7</v>
      </c>
      <c r="F251" s="45">
        <v>2021</v>
      </c>
      <c r="H251" s="95"/>
      <c r="P251" s="101">
        <v>5.7</v>
      </c>
    </row>
    <row r="252" spans="1:16">
      <c r="A252">
        <f>SUBTOTAL(103,C$1:C252)-1</f>
        <v>251</v>
      </c>
      <c r="B252" s="93" t="s">
        <v>75</v>
      </c>
      <c r="C252" s="98" t="s">
        <v>79</v>
      </c>
      <c r="D252" s="99">
        <v>60</v>
      </c>
      <c r="E252" s="91">
        <v>5.7</v>
      </c>
      <c r="F252" s="45">
        <v>2021</v>
      </c>
      <c r="H252" s="95"/>
      <c r="P252" s="101">
        <v>5.7</v>
      </c>
    </row>
    <row r="253" spans="1:16">
      <c r="A253">
        <f>SUBTOTAL(103,C$1:C253)-1</f>
        <v>252</v>
      </c>
      <c r="B253" s="93" t="s">
        <v>75</v>
      </c>
      <c r="C253" s="98" t="s">
        <v>77</v>
      </c>
      <c r="D253" s="99">
        <v>130</v>
      </c>
      <c r="E253" s="91">
        <v>12.35</v>
      </c>
      <c r="F253" s="45">
        <v>2021</v>
      </c>
      <c r="H253" s="95"/>
      <c r="P253" s="101">
        <v>12.35</v>
      </c>
    </row>
    <row r="254" spans="1:16">
      <c r="A254">
        <f>SUBTOTAL(103,C$1:C254)-1</f>
        <v>253</v>
      </c>
      <c r="B254" s="93" t="s">
        <v>75</v>
      </c>
      <c r="C254" s="98" t="s">
        <v>82</v>
      </c>
      <c r="D254" s="99">
        <v>82</v>
      </c>
      <c r="E254" s="91">
        <v>7.79</v>
      </c>
      <c r="F254" s="45">
        <v>2021</v>
      </c>
      <c r="H254" s="95"/>
      <c r="P254" s="101">
        <v>7.79</v>
      </c>
    </row>
    <row r="255" spans="1:16">
      <c r="A255">
        <f>SUBTOTAL(103,C$1:C255)-1</f>
        <v>254</v>
      </c>
      <c r="B255" s="93" t="s">
        <v>75</v>
      </c>
      <c r="C255" s="98" t="s">
        <v>84</v>
      </c>
      <c r="D255" s="99">
        <v>39</v>
      </c>
      <c r="E255" s="91">
        <v>3.71</v>
      </c>
      <c r="F255" s="45">
        <v>2021</v>
      </c>
      <c r="H255" s="95"/>
      <c r="P255" s="101">
        <v>3.71</v>
      </c>
    </row>
    <row r="256" spans="1:16">
      <c r="A256">
        <f>SUBTOTAL(103,C$1:C256)-1</f>
        <v>255</v>
      </c>
      <c r="B256" s="93" t="s">
        <v>75</v>
      </c>
      <c r="C256" s="100" t="s">
        <v>131</v>
      </c>
      <c r="D256" s="94">
        <v>100</v>
      </c>
      <c r="E256" s="91">
        <v>9.5</v>
      </c>
      <c r="F256" s="45">
        <v>2021</v>
      </c>
      <c r="H256" s="95"/>
      <c r="P256" s="101">
        <v>9.5</v>
      </c>
    </row>
    <row r="257" spans="1:16">
      <c r="A257">
        <f>SUBTOTAL(103,C$1:C257)-1</f>
        <v>256</v>
      </c>
      <c r="B257" s="93" t="s">
        <v>75</v>
      </c>
      <c r="C257" s="96" t="s">
        <v>133</v>
      </c>
      <c r="D257" s="97">
        <v>70</v>
      </c>
      <c r="E257" s="91">
        <v>10.64</v>
      </c>
      <c r="F257" s="45">
        <v>2021</v>
      </c>
      <c r="H257" s="95"/>
      <c r="P257" s="101">
        <v>10.64</v>
      </c>
    </row>
    <row r="258" spans="1:16">
      <c r="A258">
        <f>SUBTOTAL(103,C$1:C258)-1</f>
        <v>257</v>
      </c>
      <c r="B258" s="93" t="s">
        <v>86</v>
      </c>
      <c r="C258" s="90" t="s">
        <v>87</v>
      </c>
      <c r="D258" s="94">
        <v>30</v>
      </c>
      <c r="E258" s="91">
        <v>2.85</v>
      </c>
      <c r="F258" s="45">
        <v>2021</v>
      </c>
      <c r="H258" s="95"/>
      <c r="P258" s="101">
        <v>2.85</v>
      </c>
    </row>
    <row r="259" spans="1:16">
      <c r="A259">
        <f>SUBTOTAL(103,C$1:C259)-1</f>
        <v>258</v>
      </c>
      <c r="B259" s="93" t="s">
        <v>86</v>
      </c>
      <c r="C259" s="90" t="s">
        <v>19</v>
      </c>
      <c r="D259" s="94">
        <v>5</v>
      </c>
      <c r="E259" s="91">
        <v>0.48</v>
      </c>
      <c r="F259" s="45">
        <v>2021</v>
      </c>
      <c r="H259" s="95"/>
      <c r="P259" s="101">
        <v>0.48</v>
      </c>
    </row>
    <row r="260" spans="1:16">
      <c r="A260">
        <f>SUBTOTAL(103,C$1:C260)-1</f>
        <v>259</v>
      </c>
      <c r="B260" s="93" t="s">
        <v>86</v>
      </c>
      <c r="C260" s="90" t="s">
        <v>88</v>
      </c>
      <c r="D260" s="94">
        <v>5</v>
      </c>
      <c r="E260" s="91">
        <v>0.48</v>
      </c>
      <c r="F260" s="45">
        <v>2021</v>
      </c>
      <c r="H260" s="95"/>
      <c r="P260" s="101">
        <v>0.48</v>
      </c>
    </row>
    <row r="261" spans="1:16">
      <c r="A261">
        <f>SUBTOTAL(103,C$1:C261)-1</f>
        <v>260</v>
      </c>
      <c r="B261" s="93" t="s">
        <v>86</v>
      </c>
      <c r="C261" s="90" t="s">
        <v>89</v>
      </c>
      <c r="D261" s="94">
        <v>30</v>
      </c>
      <c r="E261" s="91">
        <v>2.85</v>
      </c>
      <c r="F261" s="45">
        <v>2021</v>
      </c>
      <c r="H261" s="95"/>
      <c r="P261" s="101">
        <v>2.85</v>
      </c>
    </row>
    <row r="262" spans="1:16">
      <c r="A262">
        <f>SUBTOTAL(103,C$1:C262)-1</f>
        <v>261</v>
      </c>
      <c r="B262" s="93" t="s">
        <v>86</v>
      </c>
      <c r="C262" s="90" t="s">
        <v>90</v>
      </c>
      <c r="D262" s="94">
        <v>50</v>
      </c>
      <c r="E262" s="91">
        <v>4.75</v>
      </c>
      <c r="F262" s="45">
        <v>2021</v>
      </c>
      <c r="H262" s="95"/>
      <c r="P262" s="101">
        <v>4.75</v>
      </c>
    </row>
    <row r="263" spans="1:16">
      <c r="A263">
        <f>SUBTOTAL(103,C$1:C263)-1</f>
        <v>262</v>
      </c>
      <c r="B263" s="93" t="s">
        <v>61</v>
      </c>
      <c r="C263" s="71" t="s">
        <v>62</v>
      </c>
      <c r="D263" s="94">
        <v>50</v>
      </c>
      <c r="E263" s="91">
        <v>4.75</v>
      </c>
      <c r="F263" s="45">
        <v>2021</v>
      </c>
      <c r="H263" s="95"/>
      <c r="P263" s="101">
        <v>4.75</v>
      </c>
    </row>
    <row r="264" spans="1:16">
      <c r="A264">
        <f>SUBTOTAL(103,C$1:C264)-1</f>
        <v>263</v>
      </c>
      <c r="B264" s="93" t="s">
        <v>61</v>
      </c>
      <c r="C264" s="71" t="s">
        <v>63</v>
      </c>
      <c r="D264" s="94">
        <v>300</v>
      </c>
      <c r="E264" s="91">
        <v>28.5</v>
      </c>
      <c r="F264" s="45">
        <v>2021</v>
      </c>
      <c r="H264" s="95"/>
      <c r="P264" s="101">
        <v>28.5</v>
      </c>
    </row>
    <row r="265" spans="1:16">
      <c r="A265">
        <f>SUBTOTAL(103,C$1:C265)-1</f>
        <v>264</v>
      </c>
      <c r="B265" s="93" t="s">
        <v>61</v>
      </c>
      <c r="C265" s="71" t="s">
        <v>65</v>
      </c>
      <c r="D265" s="94">
        <v>110</v>
      </c>
      <c r="E265" s="91">
        <v>10.45</v>
      </c>
      <c r="F265" s="45">
        <v>2021</v>
      </c>
      <c r="H265" s="95"/>
      <c r="P265" s="101">
        <v>10.45</v>
      </c>
    </row>
    <row r="266" spans="1:16">
      <c r="A266">
        <f>SUBTOTAL(103,C$1:C266)-1</f>
        <v>265</v>
      </c>
      <c r="B266" s="93" t="s">
        <v>61</v>
      </c>
      <c r="C266" s="71" t="s">
        <v>64</v>
      </c>
      <c r="D266" s="94">
        <v>160</v>
      </c>
      <c r="E266" s="91">
        <v>15.2</v>
      </c>
      <c r="F266" s="45">
        <v>2021</v>
      </c>
      <c r="H266" s="95"/>
      <c r="P266" s="101">
        <v>15.2</v>
      </c>
    </row>
    <row r="267" spans="1:16">
      <c r="A267">
        <f>SUBTOTAL(103,C$1:C267)-1</f>
        <v>266</v>
      </c>
      <c r="B267" s="93" t="s">
        <v>61</v>
      </c>
      <c r="C267" s="71" t="s">
        <v>136</v>
      </c>
      <c r="D267" s="94">
        <v>90</v>
      </c>
      <c r="E267" s="91">
        <v>8.55</v>
      </c>
      <c r="F267" s="45">
        <v>2021</v>
      </c>
      <c r="H267" s="95"/>
      <c r="P267" s="101">
        <v>8.55</v>
      </c>
    </row>
    <row r="268" spans="1:16">
      <c r="A268">
        <f>SUBTOTAL(103,C$1:C268)-1</f>
        <v>267</v>
      </c>
      <c r="B268" s="93" t="s">
        <v>61</v>
      </c>
      <c r="C268" s="71" t="s">
        <v>128</v>
      </c>
      <c r="D268" s="94">
        <v>25</v>
      </c>
      <c r="E268" s="91">
        <v>2.38</v>
      </c>
      <c r="F268" s="45">
        <v>2021</v>
      </c>
      <c r="H268" s="95"/>
      <c r="P268" s="101">
        <v>2.38</v>
      </c>
    </row>
    <row r="269" spans="1:16">
      <c r="A269">
        <f>SUBTOTAL(103,C$1:C269)-1</f>
        <v>268</v>
      </c>
      <c r="B269" s="93" t="s">
        <v>105</v>
      </c>
      <c r="C269" s="102" t="s">
        <v>106</v>
      </c>
      <c r="D269" s="103">
        <v>60</v>
      </c>
      <c r="E269" s="91">
        <v>5.7</v>
      </c>
      <c r="F269" s="45">
        <v>2021</v>
      </c>
      <c r="H269" s="95"/>
      <c r="P269" s="101">
        <v>5.7</v>
      </c>
    </row>
    <row r="270" spans="1:16">
      <c r="A270">
        <f>SUBTOTAL(103,C$1:C270)-1</f>
        <v>269</v>
      </c>
      <c r="B270" s="93" t="s">
        <v>105</v>
      </c>
      <c r="C270" s="90" t="s">
        <v>107</v>
      </c>
      <c r="D270" s="103">
        <v>0</v>
      </c>
      <c r="E270" s="91">
        <v>0</v>
      </c>
      <c r="F270" s="45">
        <v>2021</v>
      </c>
      <c r="H270" s="95"/>
      <c r="P270" s="101">
        <v>0</v>
      </c>
    </row>
    <row r="271" spans="1:16">
      <c r="A271">
        <f>SUBTOTAL(103,C$1:C271)-1</f>
        <v>270</v>
      </c>
      <c r="B271" s="93" t="s">
        <v>105</v>
      </c>
      <c r="C271" s="90" t="s">
        <v>108</v>
      </c>
      <c r="D271" s="94">
        <v>0</v>
      </c>
      <c r="E271" s="91">
        <v>0</v>
      </c>
      <c r="F271" s="45">
        <v>2021</v>
      </c>
      <c r="H271" s="95"/>
      <c r="P271" s="101">
        <v>0</v>
      </c>
    </row>
    <row r="272" spans="1:16">
      <c r="A272">
        <f>SUBTOTAL(103,C$1:C272)-1</f>
        <v>271</v>
      </c>
      <c r="B272" s="93" t="s">
        <v>105</v>
      </c>
      <c r="C272" s="90" t="s">
        <v>109</v>
      </c>
      <c r="D272" s="94">
        <v>65</v>
      </c>
      <c r="E272" s="91">
        <v>6.18</v>
      </c>
      <c r="F272" s="45">
        <v>2021</v>
      </c>
      <c r="H272" s="95"/>
      <c r="P272" s="101">
        <v>6.18</v>
      </c>
    </row>
    <row r="273" spans="1:16">
      <c r="A273">
        <f>SUBTOTAL(103,C$1:C273)-1</f>
        <v>272</v>
      </c>
      <c r="B273" s="93" t="s">
        <v>105</v>
      </c>
      <c r="C273" s="90" t="s">
        <v>110</v>
      </c>
      <c r="D273" s="94">
        <v>0</v>
      </c>
      <c r="E273" s="91">
        <v>0</v>
      </c>
      <c r="F273" s="45">
        <v>2021</v>
      </c>
      <c r="H273" s="95"/>
      <c r="P273" s="101">
        <v>0</v>
      </c>
    </row>
    <row r="274" spans="1:16">
      <c r="A274">
        <f>SUBTOTAL(103,C$1:C274)-1</f>
        <v>273</v>
      </c>
      <c r="B274" s="93" t="s">
        <v>105</v>
      </c>
      <c r="C274" s="90" t="s">
        <v>138</v>
      </c>
      <c r="D274" s="94">
        <v>53</v>
      </c>
      <c r="E274" s="91">
        <v>5.04</v>
      </c>
      <c r="F274" s="45">
        <v>2021</v>
      </c>
      <c r="H274" s="95"/>
      <c r="P274" s="101">
        <v>5.04</v>
      </c>
    </row>
    <row r="275" spans="1:16">
      <c r="A275">
        <f>SUBTOTAL(103,C$1:C275)-1</f>
        <v>274</v>
      </c>
      <c r="B275" s="93" t="s">
        <v>105</v>
      </c>
      <c r="C275" s="90" t="s">
        <v>134</v>
      </c>
      <c r="D275" s="94">
        <v>102</v>
      </c>
      <c r="E275" s="91">
        <v>9.69</v>
      </c>
      <c r="F275" s="45">
        <v>2021</v>
      </c>
      <c r="H275" s="95"/>
      <c r="P275" s="101">
        <v>9.69</v>
      </c>
    </row>
    <row r="276" spans="1:16">
      <c r="A276">
        <f>SUBTOTAL(103,C$1:C276)-1</f>
        <v>275</v>
      </c>
      <c r="B276" s="93" t="s">
        <v>105</v>
      </c>
      <c r="C276" s="90" t="s">
        <v>111</v>
      </c>
      <c r="D276" s="94">
        <v>125</v>
      </c>
      <c r="E276" s="91">
        <v>11.88</v>
      </c>
      <c r="F276" s="45">
        <v>2021</v>
      </c>
      <c r="H276" s="95"/>
      <c r="P276" s="101">
        <v>11.88</v>
      </c>
    </row>
    <row r="277" spans="1:16">
      <c r="A277">
        <f>SUBTOTAL(103,C$1:C277)-1</f>
        <v>276</v>
      </c>
      <c r="B277" s="93" t="s">
        <v>105</v>
      </c>
      <c r="C277" s="90" t="s">
        <v>112</v>
      </c>
      <c r="D277" s="94">
        <v>50</v>
      </c>
      <c r="E277" s="91">
        <v>4.75</v>
      </c>
      <c r="F277" s="45">
        <v>2021</v>
      </c>
      <c r="H277" s="95"/>
      <c r="P277" s="101">
        <v>4.75</v>
      </c>
    </row>
    <row r="278" spans="1:16">
      <c r="A278">
        <f>SUBTOTAL(103,C$1:C278)-1</f>
        <v>277</v>
      </c>
      <c r="B278" s="93" t="s">
        <v>105</v>
      </c>
      <c r="C278" s="90" t="s">
        <v>113</v>
      </c>
      <c r="D278" s="94">
        <v>130</v>
      </c>
      <c r="E278" s="91">
        <v>12.35</v>
      </c>
      <c r="F278" s="45">
        <v>2021</v>
      </c>
      <c r="H278" s="95"/>
      <c r="P278" s="101">
        <v>12.35</v>
      </c>
    </row>
    <row r="279" spans="1:16">
      <c r="A279">
        <f>SUBTOTAL(103,C$1:C279)-1</f>
        <v>278</v>
      </c>
      <c r="B279" s="93" t="s">
        <v>105</v>
      </c>
      <c r="C279" s="92" t="s">
        <v>114</v>
      </c>
      <c r="D279" s="97">
        <v>115</v>
      </c>
      <c r="E279" s="91">
        <v>21.85</v>
      </c>
      <c r="F279" s="45">
        <v>2021</v>
      </c>
      <c r="H279" s="95"/>
      <c r="P279" s="101">
        <v>21.85</v>
      </c>
    </row>
    <row r="280" spans="1:16">
      <c r="A280">
        <f>SUBTOTAL(103,C$1:C280)-1</f>
        <v>279</v>
      </c>
      <c r="B280" s="93" t="s">
        <v>105</v>
      </c>
      <c r="C280" s="90" t="s">
        <v>115</v>
      </c>
      <c r="D280" s="94">
        <v>70</v>
      </c>
      <c r="E280" s="91">
        <v>6.65</v>
      </c>
      <c r="F280" s="45">
        <v>2021</v>
      </c>
      <c r="H280" s="95"/>
      <c r="P280" s="101">
        <v>6.65</v>
      </c>
    </row>
    <row r="281" spans="1:16">
      <c r="A281">
        <f>SUBTOTAL(103,C$1:C281)-1</f>
        <v>280</v>
      </c>
      <c r="B281" s="93" t="s">
        <v>91</v>
      </c>
      <c r="C281" s="90" t="s">
        <v>102</v>
      </c>
      <c r="D281" s="94">
        <v>30</v>
      </c>
      <c r="E281" s="91">
        <v>2.85</v>
      </c>
      <c r="F281" s="45">
        <v>2021</v>
      </c>
      <c r="H281" s="95"/>
      <c r="P281" s="101">
        <v>2.85</v>
      </c>
    </row>
    <row r="282" spans="1:16">
      <c r="A282">
        <f>SUBTOTAL(103,C$1:C282)-1</f>
        <v>281</v>
      </c>
      <c r="B282" s="93" t="s">
        <v>91</v>
      </c>
      <c r="C282" s="90" t="s">
        <v>92</v>
      </c>
      <c r="D282" s="94">
        <v>160</v>
      </c>
      <c r="E282" s="91">
        <v>15.2</v>
      </c>
      <c r="F282" s="45">
        <v>2021</v>
      </c>
      <c r="H282" s="95"/>
      <c r="P282" s="101">
        <v>15.2</v>
      </c>
    </row>
    <row r="283" spans="1:16">
      <c r="A283">
        <f>SUBTOTAL(103,C$1:C283)-1</f>
        <v>282</v>
      </c>
      <c r="B283" s="93" t="s">
        <v>91</v>
      </c>
      <c r="C283" s="90" t="s">
        <v>98</v>
      </c>
      <c r="D283" s="94">
        <v>30</v>
      </c>
      <c r="E283" s="91">
        <v>2.85</v>
      </c>
      <c r="F283" s="45">
        <v>2021</v>
      </c>
      <c r="H283" s="95"/>
      <c r="P283" s="101">
        <v>2.85</v>
      </c>
    </row>
    <row r="284" spans="1:16">
      <c r="A284">
        <f>SUBTOTAL(103,C$1:C284)-1</f>
        <v>283</v>
      </c>
      <c r="B284" s="93" t="s">
        <v>91</v>
      </c>
      <c r="C284" s="90" t="s">
        <v>100</v>
      </c>
      <c r="D284" s="94">
        <v>60</v>
      </c>
      <c r="E284" s="91">
        <v>5.7</v>
      </c>
      <c r="F284" s="45">
        <v>2021</v>
      </c>
      <c r="H284" s="95"/>
      <c r="P284" s="101">
        <v>5.7</v>
      </c>
    </row>
    <row r="285" spans="1:16">
      <c r="A285">
        <f>SUBTOTAL(103,C$1:C285)-1</f>
        <v>284</v>
      </c>
      <c r="B285" s="93" t="s">
        <v>91</v>
      </c>
      <c r="C285" s="90" t="s">
        <v>97</v>
      </c>
      <c r="D285" s="94">
        <v>30</v>
      </c>
      <c r="E285" s="91">
        <v>2.85</v>
      </c>
      <c r="F285" s="45">
        <v>2021</v>
      </c>
      <c r="H285" s="95"/>
      <c r="P285" s="101">
        <v>2.85</v>
      </c>
    </row>
    <row r="286" spans="1:16">
      <c r="A286">
        <f>SUBTOTAL(103,C$1:C286)-1</f>
        <v>285</v>
      </c>
      <c r="B286" s="93" t="s">
        <v>91</v>
      </c>
      <c r="C286" s="90" t="s">
        <v>93</v>
      </c>
      <c r="D286" s="94">
        <v>30</v>
      </c>
      <c r="E286" s="91">
        <v>2.85</v>
      </c>
      <c r="F286" s="45">
        <v>2021</v>
      </c>
      <c r="H286" s="95"/>
      <c r="P286" s="101">
        <v>2.85</v>
      </c>
    </row>
    <row r="287" spans="1:16">
      <c r="A287">
        <f>SUBTOTAL(103,C$1:C287)-1</f>
        <v>286</v>
      </c>
      <c r="B287" s="93" t="s">
        <v>91</v>
      </c>
      <c r="C287" s="90" t="s">
        <v>104</v>
      </c>
      <c r="D287" s="94">
        <v>20</v>
      </c>
      <c r="E287" s="91">
        <v>1.9</v>
      </c>
      <c r="F287" s="45">
        <v>2021</v>
      </c>
      <c r="H287" s="95"/>
      <c r="P287" s="101">
        <v>1.9</v>
      </c>
    </row>
    <row r="288" spans="1:16">
      <c r="A288">
        <f>SUBTOTAL(103,C$1:C288)-1</f>
        <v>287</v>
      </c>
      <c r="B288" s="93" t="s">
        <v>91</v>
      </c>
      <c r="C288" s="90" t="s">
        <v>96</v>
      </c>
      <c r="D288" s="94">
        <v>100</v>
      </c>
      <c r="E288" s="91">
        <v>9.5</v>
      </c>
      <c r="F288" s="45">
        <v>2021</v>
      </c>
      <c r="H288" s="95"/>
      <c r="P288" s="101">
        <v>9.5</v>
      </c>
    </row>
    <row r="289" spans="1:16">
      <c r="A289">
        <f>SUBTOTAL(103,C$1:C289)-1</f>
        <v>288</v>
      </c>
      <c r="B289" s="93" t="s">
        <v>91</v>
      </c>
      <c r="C289" s="90" t="s">
        <v>95</v>
      </c>
      <c r="D289" s="94">
        <v>50</v>
      </c>
      <c r="E289" s="91">
        <v>4.75</v>
      </c>
      <c r="F289" s="45">
        <v>2021</v>
      </c>
      <c r="H289" s="95"/>
      <c r="P289" s="101">
        <v>4.75</v>
      </c>
    </row>
    <row r="290" spans="1:16">
      <c r="A290">
        <f>SUBTOTAL(103,C$1:C290)-1</f>
        <v>289</v>
      </c>
      <c r="B290" s="93" t="s">
        <v>91</v>
      </c>
      <c r="C290" s="92" t="s">
        <v>103</v>
      </c>
      <c r="D290" s="97">
        <v>50</v>
      </c>
      <c r="E290" s="91">
        <v>9.5</v>
      </c>
      <c r="F290" s="45">
        <v>2021</v>
      </c>
      <c r="H290" s="95"/>
      <c r="P290" s="101">
        <v>9.5</v>
      </c>
    </row>
    <row r="291" spans="1:16">
      <c r="A291">
        <f>SUBTOTAL(103,C$1:C291)-1</f>
        <v>290</v>
      </c>
      <c r="B291" s="93" t="s">
        <v>91</v>
      </c>
      <c r="C291" s="90" t="s">
        <v>99</v>
      </c>
      <c r="D291" s="94">
        <v>30</v>
      </c>
      <c r="E291" s="91">
        <v>2.85</v>
      </c>
      <c r="F291" s="45">
        <v>2021</v>
      </c>
      <c r="H291" s="95"/>
      <c r="P291" s="101">
        <v>2.85</v>
      </c>
    </row>
    <row r="292" spans="1:16">
      <c r="A292">
        <f>SUBTOTAL(103,C$1:C292)-1</f>
        <v>291</v>
      </c>
      <c r="B292" s="93" t="s">
        <v>91</v>
      </c>
      <c r="C292" s="90" t="s">
        <v>101</v>
      </c>
      <c r="D292" s="94">
        <v>30</v>
      </c>
      <c r="E292" s="91">
        <v>2.85</v>
      </c>
      <c r="F292" s="45">
        <v>2021</v>
      </c>
      <c r="H292" s="95"/>
      <c r="P292" s="101">
        <v>2.85</v>
      </c>
    </row>
    <row r="293" spans="1:16">
      <c r="A293">
        <f>SUBTOTAL(103,C$1:C293)-1</f>
        <v>292</v>
      </c>
      <c r="B293" s="93" t="s">
        <v>91</v>
      </c>
      <c r="C293" s="90" t="s">
        <v>94</v>
      </c>
      <c r="D293" s="94">
        <v>20</v>
      </c>
      <c r="E293" s="91">
        <v>1.9</v>
      </c>
      <c r="F293" s="45">
        <v>2021</v>
      </c>
      <c r="H293" s="95"/>
      <c r="P293" s="101">
        <v>1.9</v>
      </c>
    </row>
    <row r="294" spans="1:16">
      <c r="A294">
        <f>SUBTOTAL(103,C$1:C294)-1</f>
        <v>293</v>
      </c>
      <c r="B294" s="93" t="s">
        <v>66</v>
      </c>
      <c r="C294" s="98" t="s">
        <v>72</v>
      </c>
      <c r="D294" s="94">
        <v>4</v>
      </c>
      <c r="E294" s="91">
        <v>0.38</v>
      </c>
      <c r="F294" s="45">
        <v>2021</v>
      </c>
      <c r="H294" s="95"/>
      <c r="P294" s="101">
        <v>0.38</v>
      </c>
    </row>
    <row r="295" spans="1:16">
      <c r="A295">
        <f>SUBTOTAL(103,C$1:C295)-1</f>
        <v>294</v>
      </c>
      <c r="B295" s="93" t="s">
        <v>66</v>
      </c>
      <c r="C295" s="98" t="s">
        <v>74</v>
      </c>
      <c r="D295" s="94">
        <v>10</v>
      </c>
      <c r="E295" s="91">
        <v>0.95</v>
      </c>
      <c r="F295" s="45">
        <v>2021</v>
      </c>
      <c r="H295" s="95"/>
      <c r="P295" s="101">
        <v>0.95</v>
      </c>
    </row>
    <row r="296" spans="1:16">
      <c r="A296">
        <f>SUBTOTAL(103,C$1:C296)-1</f>
        <v>295</v>
      </c>
      <c r="B296" s="93" t="s">
        <v>66</v>
      </c>
      <c r="C296" s="98" t="s">
        <v>69</v>
      </c>
      <c r="D296" s="94">
        <v>30</v>
      </c>
      <c r="E296" s="91">
        <v>2.85</v>
      </c>
      <c r="F296" s="45">
        <v>2021</v>
      </c>
      <c r="H296" s="95"/>
      <c r="P296" s="101">
        <v>2.85</v>
      </c>
    </row>
    <row r="297" spans="1:16">
      <c r="A297">
        <f>SUBTOTAL(103,C$1:C297)-1</f>
        <v>296</v>
      </c>
      <c r="B297" s="93" t="s">
        <v>66</v>
      </c>
      <c r="C297" s="98" t="s">
        <v>73</v>
      </c>
      <c r="D297" s="94">
        <v>8</v>
      </c>
      <c r="E297" s="91">
        <v>0.76</v>
      </c>
      <c r="F297" s="45">
        <v>2021</v>
      </c>
      <c r="H297" s="95"/>
      <c r="P297" s="101">
        <v>0.76</v>
      </c>
    </row>
    <row r="298" spans="1:16">
      <c r="A298">
        <f>SUBTOTAL(103,C$1:C298)-1</f>
        <v>297</v>
      </c>
      <c r="B298" s="93" t="s">
        <v>66</v>
      </c>
      <c r="C298" s="98" t="s">
        <v>68</v>
      </c>
      <c r="D298" s="94">
        <v>0</v>
      </c>
      <c r="E298" s="91">
        <v>0</v>
      </c>
      <c r="F298" s="45">
        <v>2021</v>
      </c>
      <c r="H298" s="95"/>
      <c r="P298" s="101">
        <v>0</v>
      </c>
    </row>
    <row r="299" spans="1:16">
      <c r="A299">
        <f>SUBTOTAL(103,C$1:C299)-1</f>
        <v>298</v>
      </c>
      <c r="B299" s="93" t="s">
        <v>66</v>
      </c>
      <c r="C299" s="98" t="s">
        <v>129</v>
      </c>
      <c r="D299" s="94">
        <v>33</v>
      </c>
      <c r="E299" s="91">
        <v>3.14</v>
      </c>
      <c r="F299" s="45">
        <v>2021</v>
      </c>
      <c r="H299" s="95"/>
      <c r="P299" s="101">
        <v>3.14</v>
      </c>
    </row>
    <row r="300" spans="1:16">
      <c r="A300">
        <f>SUBTOTAL(103,C$1:C300)-1</f>
        <v>299</v>
      </c>
      <c r="B300" s="93" t="s">
        <v>66</v>
      </c>
      <c r="C300" s="98" t="s">
        <v>130</v>
      </c>
      <c r="D300" s="94">
        <v>14</v>
      </c>
      <c r="E300" s="91">
        <v>1.33</v>
      </c>
      <c r="F300" s="45">
        <v>2021</v>
      </c>
      <c r="H300" s="95"/>
      <c r="P300" s="101">
        <v>1.33</v>
      </c>
    </row>
    <row r="301" spans="1:16">
      <c r="A301">
        <f>SUBTOTAL(103,C$1:C301)-1</f>
        <v>300</v>
      </c>
      <c r="B301" s="93" t="s">
        <v>66</v>
      </c>
      <c r="C301" s="98" t="s">
        <v>70</v>
      </c>
      <c r="D301" s="94">
        <v>20</v>
      </c>
      <c r="E301" s="91">
        <v>1.9</v>
      </c>
      <c r="F301" s="45">
        <v>2021</v>
      </c>
      <c r="H301" s="95"/>
      <c r="P301" s="101">
        <v>1.9</v>
      </c>
    </row>
    <row r="302" spans="1:16">
      <c r="A302">
        <f>SUBTOTAL(103,C$1:C302)-1</f>
        <v>301</v>
      </c>
      <c r="B302" s="93" t="s">
        <v>66</v>
      </c>
      <c r="C302" s="98" t="s">
        <v>67</v>
      </c>
      <c r="D302" s="94">
        <v>33</v>
      </c>
      <c r="E302" s="91">
        <v>3.14</v>
      </c>
      <c r="F302" s="45">
        <v>2021</v>
      </c>
      <c r="H302" s="95"/>
      <c r="P302" s="101">
        <v>3.14</v>
      </c>
    </row>
    <row r="303" spans="1:16">
      <c r="A303">
        <f>SUBTOTAL(103,C$1:C303)-1</f>
        <v>302</v>
      </c>
      <c r="B303" s="93" t="s">
        <v>66</v>
      </c>
      <c r="C303" s="98" t="s">
        <v>71</v>
      </c>
      <c r="D303" s="94">
        <v>20</v>
      </c>
      <c r="E303" s="91">
        <v>1.9</v>
      </c>
      <c r="F303" s="45">
        <v>2021</v>
      </c>
      <c r="H303" s="95"/>
      <c r="P303" s="101">
        <v>1.9</v>
      </c>
    </row>
    <row r="304" spans="1:16">
      <c r="A304">
        <f>SUBTOTAL(103,C$1:C304)-1</f>
        <v>303</v>
      </c>
      <c r="B304" s="93" t="s">
        <v>18</v>
      </c>
      <c r="C304" s="90" t="s">
        <v>19</v>
      </c>
      <c r="D304" s="94">
        <v>31</v>
      </c>
      <c r="E304" s="91">
        <v>2.95</v>
      </c>
      <c r="F304" s="45">
        <v>2021</v>
      </c>
      <c r="H304" s="95"/>
      <c r="P304" s="101">
        <v>2.95</v>
      </c>
    </row>
    <row r="305" spans="1:16">
      <c r="A305">
        <f>SUBTOTAL(103,C$1:C305)-1</f>
        <v>304</v>
      </c>
      <c r="B305" s="93" t="s">
        <v>18</v>
      </c>
      <c r="C305" s="90" t="s">
        <v>20</v>
      </c>
      <c r="D305" s="94">
        <v>160</v>
      </c>
      <c r="E305" s="91">
        <v>15.2</v>
      </c>
      <c r="F305" s="45">
        <v>2021</v>
      </c>
      <c r="H305" s="95"/>
      <c r="P305" s="101">
        <v>15.2</v>
      </c>
    </row>
    <row r="306" spans="1:16">
      <c r="A306">
        <f>SUBTOTAL(103,C$1:C306)-1</f>
        <v>305</v>
      </c>
      <c r="B306" s="93" t="s">
        <v>18</v>
      </c>
      <c r="C306" s="90" t="s">
        <v>21</v>
      </c>
      <c r="D306" s="103">
        <v>313</v>
      </c>
      <c r="E306" s="91">
        <v>29.74</v>
      </c>
      <c r="F306" s="45">
        <v>2021</v>
      </c>
      <c r="H306" s="95"/>
      <c r="P306" s="101">
        <v>29.74</v>
      </c>
    </row>
    <row r="307" spans="1:16">
      <c r="A307">
        <f>SUBTOTAL(103,C$1:C307)-1</f>
        <v>306</v>
      </c>
      <c r="B307" s="93" t="s">
        <v>18</v>
      </c>
      <c r="C307" s="104" t="s">
        <v>22</v>
      </c>
      <c r="D307" s="103">
        <v>271</v>
      </c>
      <c r="E307" s="91">
        <v>25.75</v>
      </c>
      <c r="F307" s="45">
        <v>2021</v>
      </c>
      <c r="H307" s="95"/>
      <c r="P307" s="101">
        <v>25.75</v>
      </c>
    </row>
    <row r="308" spans="1:16">
      <c r="A308">
        <f>SUBTOTAL(103,C$1:C308)-1</f>
        <v>307</v>
      </c>
      <c r="B308" s="93" t="s">
        <v>18</v>
      </c>
      <c r="C308" s="104" t="s">
        <v>23</v>
      </c>
      <c r="D308" s="94">
        <v>253</v>
      </c>
      <c r="E308" s="91">
        <v>24.04</v>
      </c>
      <c r="F308" s="45">
        <v>2021</v>
      </c>
      <c r="H308" s="95"/>
      <c r="P308" s="101">
        <v>24.04</v>
      </c>
    </row>
    <row r="309" spans="1:16">
      <c r="A309">
        <f>SUBTOTAL(103,C$1:C309)-1</f>
        <v>308</v>
      </c>
      <c r="B309" s="93" t="s">
        <v>18</v>
      </c>
      <c r="C309" s="90" t="s">
        <v>24</v>
      </c>
      <c r="D309" s="94">
        <v>487</v>
      </c>
      <c r="E309" s="91">
        <v>46.27</v>
      </c>
      <c r="F309" s="45">
        <v>2021</v>
      </c>
      <c r="H309" s="95"/>
      <c r="P309" s="101">
        <v>46.27</v>
      </c>
    </row>
    <row r="310" spans="1:16">
      <c r="A310">
        <f>SUBTOTAL(103,C$1:C310)-1</f>
        <v>309</v>
      </c>
      <c r="B310" s="93" t="s">
        <v>49</v>
      </c>
      <c r="C310" s="105" t="s">
        <v>60</v>
      </c>
      <c r="D310" s="94">
        <v>50</v>
      </c>
      <c r="E310" s="91">
        <v>4.75</v>
      </c>
      <c r="F310" s="45">
        <v>2021</v>
      </c>
      <c r="H310" s="95"/>
      <c r="P310" s="101">
        <v>4.75</v>
      </c>
    </row>
    <row r="311" spans="1:16">
      <c r="A311">
        <f>SUBTOTAL(103,C$1:C311)-1</f>
        <v>310</v>
      </c>
      <c r="B311" s="93" t="s">
        <v>49</v>
      </c>
      <c r="C311" s="105" t="s">
        <v>50</v>
      </c>
      <c r="D311" s="94">
        <v>50</v>
      </c>
      <c r="E311" s="91">
        <v>4.75</v>
      </c>
      <c r="F311" s="45">
        <v>2021</v>
      </c>
      <c r="H311" s="95"/>
      <c r="P311" s="101">
        <v>4.75</v>
      </c>
    </row>
    <row r="312" spans="1:16">
      <c r="A312">
        <f>SUBTOTAL(103,C$1:C312)-1</f>
        <v>311</v>
      </c>
      <c r="B312" s="93" t="s">
        <v>49</v>
      </c>
      <c r="C312" s="105" t="s">
        <v>55</v>
      </c>
      <c r="D312" s="94">
        <v>50</v>
      </c>
      <c r="E312" s="91">
        <v>4.75</v>
      </c>
      <c r="F312" s="45">
        <v>2021</v>
      </c>
      <c r="H312" s="95"/>
      <c r="P312" s="101">
        <v>4.75</v>
      </c>
    </row>
    <row r="313" spans="1:16">
      <c r="A313">
        <f>SUBTOTAL(103,C$1:C313)-1</f>
        <v>312</v>
      </c>
      <c r="B313" s="93" t="s">
        <v>49</v>
      </c>
      <c r="C313" s="105" t="s">
        <v>59</v>
      </c>
      <c r="D313" s="94">
        <v>80</v>
      </c>
      <c r="E313" s="91">
        <v>7.6</v>
      </c>
      <c r="F313" s="45">
        <v>2021</v>
      </c>
      <c r="H313" s="95"/>
      <c r="P313" s="101">
        <v>7.6</v>
      </c>
    </row>
    <row r="314" spans="1:16">
      <c r="A314">
        <f>SUBTOTAL(103,C$1:C314)-1</f>
        <v>313</v>
      </c>
      <c r="B314" s="93" t="s">
        <v>49</v>
      </c>
      <c r="C314" s="105" t="s">
        <v>54</v>
      </c>
      <c r="D314" s="94">
        <v>50</v>
      </c>
      <c r="E314" s="91">
        <v>4.75</v>
      </c>
      <c r="F314" s="45">
        <v>2021</v>
      </c>
      <c r="H314" s="95"/>
      <c r="P314" s="101">
        <v>4.75</v>
      </c>
    </row>
    <row r="315" spans="1:16">
      <c r="A315">
        <f>SUBTOTAL(103,C$1:C315)-1</f>
        <v>314</v>
      </c>
      <c r="B315" s="93" t="s">
        <v>49</v>
      </c>
      <c r="C315" s="105" t="s">
        <v>53</v>
      </c>
      <c r="D315" s="94">
        <v>50</v>
      </c>
      <c r="E315" s="91">
        <v>4.75</v>
      </c>
      <c r="F315" s="45">
        <v>2021</v>
      </c>
      <c r="H315" s="95"/>
      <c r="P315" s="101">
        <v>4.75</v>
      </c>
    </row>
    <row r="316" spans="1:16">
      <c r="A316">
        <f>SUBTOTAL(103,C$1:C316)-1</f>
        <v>315</v>
      </c>
      <c r="B316" s="93" t="s">
        <v>49</v>
      </c>
      <c r="C316" s="105" t="s">
        <v>57</v>
      </c>
      <c r="D316" s="94">
        <v>50</v>
      </c>
      <c r="E316" s="91">
        <v>4.75</v>
      </c>
      <c r="F316" s="45">
        <v>2021</v>
      </c>
      <c r="H316" s="95"/>
      <c r="P316" s="101">
        <v>4.75</v>
      </c>
    </row>
    <row r="317" spans="1:16">
      <c r="A317">
        <f>SUBTOTAL(103,C$1:C317)-1</f>
        <v>316</v>
      </c>
      <c r="B317" s="93" t="s">
        <v>49</v>
      </c>
      <c r="C317" s="106" t="s">
        <v>127</v>
      </c>
      <c r="D317" s="97">
        <v>45</v>
      </c>
      <c r="E317" s="91">
        <v>8.55</v>
      </c>
      <c r="F317" s="45">
        <v>2021</v>
      </c>
      <c r="H317" s="95"/>
      <c r="P317" s="101">
        <v>8.55</v>
      </c>
    </row>
    <row r="318" spans="1:16">
      <c r="A318">
        <f>SUBTOTAL(103,C$1:C318)-1</f>
        <v>317</v>
      </c>
      <c r="B318" s="93" t="s">
        <v>49</v>
      </c>
      <c r="C318" s="105" t="s">
        <v>58</v>
      </c>
      <c r="D318" s="94">
        <v>50</v>
      </c>
      <c r="E318" s="91">
        <v>4.75</v>
      </c>
      <c r="F318" s="45">
        <v>2021</v>
      </c>
      <c r="H318" s="95"/>
      <c r="P318" s="101">
        <v>4.75</v>
      </c>
    </row>
    <row r="319" spans="1:16">
      <c r="A319">
        <f>SUBTOTAL(103,C$1:C319)-1</f>
        <v>318</v>
      </c>
      <c r="B319" s="93" t="s">
        <v>49</v>
      </c>
      <c r="C319" s="105" t="s">
        <v>52</v>
      </c>
      <c r="D319" s="94">
        <v>36</v>
      </c>
      <c r="E319" s="91">
        <v>3.42</v>
      </c>
      <c r="F319" s="45">
        <v>2021</v>
      </c>
      <c r="H319" s="95"/>
      <c r="P319" s="101">
        <v>3.42</v>
      </c>
    </row>
    <row r="320" spans="1:16">
      <c r="A320">
        <f>SUBTOTAL(103,C$1:C320)-1</f>
        <v>319</v>
      </c>
      <c r="B320" s="93" t="s">
        <v>49</v>
      </c>
      <c r="C320" s="100" t="s">
        <v>56</v>
      </c>
      <c r="D320" s="94">
        <v>50</v>
      </c>
      <c r="E320" s="91">
        <v>4.75</v>
      </c>
      <c r="F320" s="45">
        <v>2021</v>
      </c>
      <c r="H320" s="95"/>
      <c r="P320" s="101">
        <v>4.75</v>
      </c>
    </row>
  </sheetData>
  <autoFilter ref="A1:L320">
    <extLst/>
  </autoFilter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5"/>
  <sheetViews>
    <sheetView workbookViewId="0">
      <selection activeCell="B1" sqref="B1:AK1"/>
    </sheetView>
  </sheetViews>
  <sheetFormatPr defaultColWidth="9" defaultRowHeight="14"/>
  <cols>
    <col min="5" max="5" width="13.5" customWidth="1"/>
    <col min="6" max="6" width="9.625" style="45" customWidth="1"/>
    <col min="9" max="9" width="9.625" customWidth="1"/>
    <col min="12" max="12" width="9.625" customWidth="1"/>
    <col min="13" max="13" width="13" customWidth="1"/>
  </cols>
  <sheetData>
    <row r="1" s="44" customFormat="1" ht="32.65" customHeight="1" spans="1:13">
      <c r="A1" s="44" t="s">
        <v>1</v>
      </c>
      <c r="B1" s="44" t="s">
        <v>2</v>
      </c>
      <c r="C1" s="44" t="s">
        <v>161</v>
      </c>
      <c r="D1" s="44" t="s">
        <v>162</v>
      </c>
      <c r="E1" s="44" t="s">
        <v>188</v>
      </c>
      <c r="F1" s="46" t="s">
        <v>164</v>
      </c>
      <c r="G1" s="44" t="s">
        <v>189</v>
      </c>
      <c r="I1" s="44" t="s">
        <v>165</v>
      </c>
      <c r="J1" s="44">
        <f>SUBTOTAL(109,D:D)</f>
        <v>22450</v>
      </c>
      <c r="L1" s="44" t="s">
        <v>166</v>
      </c>
      <c r="M1" s="44">
        <f>SUBTOTAL(109,E:E)</f>
        <v>2210.44</v>
      </c>
    </row>
    <row r="2" spans="1:7">
      <c r="A2">
        <f>SUBTOTAL(103,C$1:C2)-1</f>
        <v>1</v>
      </c>
      <c r="B2" t="s">
        <v>9</v>
      </c>
      <c r="C2" t="s">
        <v>10</v>
      </c>
      <c r="D2">
        <f>SUMIFS(招生人数!D:D,招生人数!B:B,B2,招生人数!C:C,C2)</f>
        <v>0</v>
      </c>
      <c r="E2">
        <f>ROUND((D2*0.095),2)</f>
        <v>0</v>
      </c>
      <c r="F2" s="45">
        <v>2018</v>
      </c>
      <c r="G2" t="s">
        <v>190</v>
      </c>
    </row>
    <row r="3" spans="1:7">
      <c r="A3">
        <f>SUBTOTAL(103,C$1:C3)-1</f>
        <v>2</v>
      </c>
      <c r="B3" t="s">
        <v>9</v>
      </c>
      <c r="C3" t="s">
        <v>11</v>
      </c>
      <c r="D3">
        <f>SUMIFS(招生人数!D:D,招生人数!B:B,B3,招生人数!C:C,C3)</f>
        <v>0</v>
      </c>
      <c r="E3">
        <f>ROUND((D3*0.095),2)</f>
        <v>0</v>
      </c>
      <c r="F3" s="45">
        <v>2018</v>
      </c>
      <c r="G3" t="s">
        <v>190</v>
      </c>
    </row>
    <row r="4" spans="1:7">
      <c r="A4">
        <f>SUBTOTAL(103,C$1:C4)-1</f>
        <v>3</v>
      </c>
      <c r="B4" t="s">
        <v>9</v>
      </c>
      <c r="C4" t="s">
        <v>12</v>
      </c>
      <c r="D4">
        <f>SUMIFS(招生人数!D:D,招生人数!B:B,B4,招生人数!C:C,C4)</f>
        <v>60</v>
      </c>
      <c r="E4">
        <f t="shared" ref="E4:E67" si="0">ROUND((D4*0.095),2)</f>
        <v>5.7</v>
      </c>
      <c r="F4" s="45">
        <v>2018</v>
      </c>
      <c r="G4" t="s">
        <v>190</v>
      </c>
    </row>
    <row r="5" spans="1:7">
      <c r="A5">
        <f>SUBTOTAL(103,C$1:C5)-1</f>
        <v>4</v>
      </c>
      <c r="B5" t="s">
        <v>9</v>
      </c>
      <c r="C5" t="s">
        <v>118</v>
      </c>
      <c r="D5">
        <f>SUMIFS(招生人数!D:D,招生人数!B:B,B5,招生人数!C:C,C5)</f>
        <v>41</v>
      </c>
      <c r="E5">
        <f t="shared" si="0"/>
        <v>3.9</v>
      </c>
      <c r="F5" s="45">
        <v>2018</v>
      </c>
      <c r="G5" t="s">
        <v>190</v>
      </c>
    </row>
    <row r="6" spans="1:7">
      <c r="A6">
        <f>SUBTOTAL(103,C$1:C6)-1</f>
        <v>5</v>
      </c>
      <c r="B6" t="s">
        <v>9</v>
      </c>
      <c r="C6" t="s">
        <v>13</v>
      </c>
      <c r="D6">
        <f>SUMIFS(招生人数!D:D,招生人数!B:B,B6,招生人数!C:C,C6)</f>
        <v>0</v>
      </c>
      <c r="E6">
        <f t="shared" si="0"/>
        <v>0</v>
      </c>
      <c r="F6" s="45">
        <v>2018</v>
      </c>
      <c r="G6" t="s">
        <v>190</v>
      </c>
    </row>
    <row r="7" spans="1:7">
      <c r="A7">
        <f>SUBTOTAL(103,C$1:C7)-1</f>
        <v>6</v>
      </c>
      <c r="B7" t="s">
        <v>9</v>
      </c>
      <c r="C7" t="s">
        <v>14</v>
      </c>
      <c r="D7">
        <f>SUMIFS(招生人数!D:D,招生人数!B:B,B7,招生人数!C:C,C7)</f>
        <v>0</v>
      </c>
      <c r="E7">
        <f t="shared" si="0"/>
        <v>0</v>
      </c>
      <c r="F7" s="45">
        <v>2018</v>
      </c>
      <c r="G7" t="s">
        <v>190</v>
      </c>
    </row>
    <row r="8" spans="1:7">
      <c r="A8">
        <f>SUBTOTAL(103,C$1:C8)-1</f>
        <v>7</v>
      </c>
      <c r="B8" t="s">
        <v>9</v>
      </c>
      <c r="C8" t="s">
        <v>119</v>
      </c>
      <c r="D8">
        <f>SUMIFS(招生人数!D:D,招生人数!B:B,B8,招生人数!C:C,C8)</f>
        <v>58</v>
      </c>
      <c r="E8">
        <f t="shared" si="0"/>
        <v>5.51</v>
      </c>
      <c r="F8" s="45">
        <v>2018</v>
      </c>
      <c r="G8" t="s">
        <v>190</v>
      </c>
    </row>
    <row r="9" spans="1:7">
      <c r="A9">
        <f>SUBTOTAL(103,C$1:C9)-1</f>
        <v>8</v>
      </c>
      <c r="B9" t="s">
        <v>9</v>
      </c>
      <c r="C9" t="s">
        <v>15</v>
      </c>
      <c r="D9">
        <f>SUMIFS(招生人数!D:D,招生人数!B:B,B9,招生人数!C:C,C9)</f>
        <v>0</v>
      </c>
      <c r="E9">
        <f t="shared" si="0"/>
        <v>0</v>
      </c>
      <c r="F9" s="45">
        <v>2018</v>
      </c>
      <c r="G9" t="s">
        <v>190</v>
      </c>
    </row>
    <row r="10" spans="1:7">
      <c r="A10">
        <f>SUBTOTAL(103,C$1:C10)-1</f>
        <v>9</v>
      </c>
      <c r="B10" t="s">
        <v>9</v>
      </c>
      <c r="C10" t="s">
        <v>16</v>
      </c>
      <c r="D10">
        <f>SUMIFS(招生人数!D:D,招生人数!B:B,B10,招生人数!C:C,C10)</f>
        <v>0</v>
      </c>
      <c r="E10">
        <f t="shared" si="0"/>
        <v>0</v>
      </c>
      <c r="F10" s="45">
        <v>2018</v>
      </c>
      <c r="G10" t="s">
        <v>190</v>
      </c>
    </row>
    <row r="11" spans="1:7">
      <c r="A11">
        <f>SUBTOTAL(103,C$1:C11)-1</f>
        <v>10</v>
      </c>
      <c r="B11" t="s">
        <v>9</v>
      </c>
      <c r="C11" t="s">
        <v>17</v>
      </c>
      <c r="D11">
        <f>SUMIFS(招生人数!D:D,招生人数!B:B,B11,招生人数!C:C,C11)</f>
        <v>0</v>
      </c>
      <c r="E11">
        <f t="shared" si="0"/>
        <v>0</v>
      </c>
      <c r="F11" s="45">
        <v>2018</v>
      </c>
      <c r="G11" t="s">
        <v>190</v>
      </c>
    </row>
    <row r="12" spans="1:7">
      <c r="A12">
        <f>SUBTOTAL(103,C$1:C12)-1</f>
        <v>11</v>
      </c>
      <c r="B12" t="s">
        <v>18</v>
      </c>
      <c r="C12" t="s">
        <v>19</v>
      </c>
      <c r="D12">
        <f>SUMIFS(招生人数!D:D,招生人数!B:B,B12,招生人数!C:C,C12)</f>
        <v>28</v>
      </c>
      <c r="E12">
        <f t="shared" si="0"/>
        <v>2.66</v>
      </c>
      <c r="F12" s="45">
        <v>2018</v>
      </c>
      <c r="G12" t="s">
        <v>190</v>
      </c>
    </row>
    <row r="13" spans="1:7">
      <c r="A13">
        <f>SUBTOTAL(103,C$1:C13)-1</f>
        <v>12</v>
      </c>
      <c r="B13" t="s">
        <v>18</v>
      </c>
      <c r="C13" t="s">
        <v>20</v>
      </c>
      <c r="D13">
        <f>SUMIFS(招生人数!D:D,招生人数!B:B,B13,招生人数!C:C,C13)</f>
        <v>189</v>
      </c>
      <c r="E13">
        <f t="shared" si="0"/>
        <v>17.96</v>
      </c>
      <c r="F13" s="45">
        <v>2018</v>
      </c>
      <c r="G13" t="s">
        <v>190</v>
      </c>
    </row>
    <row r="14" spans="1:7">
      <c r="A14">
        <f>SUBTOTAL(103,C$1:C14)-1</f>
        <v>13</v>
      </c>
      <c r="B14" t="s">
        <v>18</v>
      </c>
      <c r="C14" t="s">
        <v>21</v>
      </c>
      <c r="D14">
        <f>SUMIFS(招生人数!D:D,招生人数!B:B,B14,招生人数!C:C,C14)</f>
        <v>95</v>
      </c>
      <c r="E14">
        <f t="shared" si="0"/>
        <v>9.03</v>
      </c>
      <c r="F14" s="45">
        <v>2018</v>
      </c>
      <c r="G14" t="s">
        <v>190</v>
      </c>
    </row>
    <row r="15" spans="1:7">
      <c r="A15">
        <f>SUBTOTAL(103,C$1:C15)-1</f>
        <v>14</v>
      </c>
      <c r="B15" t="s">
        <v>18</v>
      </c>
      <c r="C15" t="s">
        <v>22</v>
      </c>
      <c r="D15">
        <f>SUMIFS(招生人数!D:D,招生人数!B:B,B15,招生人数!C:C,C15)</f>
        <v>74</v>
      </c>
      <c r="E15">
        <f t="shared" si="0"/>
        <v>7.03</v>
      </c>
      <c r="F15" s="45">
        <v>2018</v>
      </c>
      <c r="G15" t="s">
        <v>190</v>
      </c>
    </row>
    <row r="16" spans="1:7">
      <c r="A16">
        <f>SUBTOTAL(103,C$1:C16)-1</f>
        <v>15</v>
      </c>
      <c r="B16" t="s">
        <v>18</v>
      </c>
      <c r="C16" t="s">
        <v>23</v>
      </c>
      <c r="D16">
        <f>SUMIFS(招生人数!D:D,招生人数!B:B,B16,招生人数!C:C,C16)</f>
        <v>116</v>
      </c>
      <c r="E16">
        <f t="shared" si="0"/>
        <v>11.02</v>
      </c>
      <c r="F16" s="45">
        <v>2018</v>
      </c>
      <c r="G16" t="s">
        <v>190</v>
      </c>
    </row>
    <row r="17" spans="1:7">
      <c r="A17">
        <f>SUBTOTAL(103,C$1:C17)-1</f>
        <v>16</v>
      </c>
      <c r="B17" t="s">
        <v>18</v>
      </c>
      <c r="C17" t="s">
        <v>24</v>
      </c>
      <c r="D17">
        <f>SUMIFS(招生人数!D:D,招生人数!B:B,B17,招生人数!C:C,C17)</f>
        <v>0</v>
      </c>
      <c r="E17">
        <f t="shared" si="0"/>
        <v>0</v>
      </c>
      <c r="F17" s="45">
        <v>2018</v>
      </c>
      <c r="G17" t="s">
        <v>190</v>
      </c>
    </row>
    <row r="18" spans="1:7">
      <c r="A18">
        <f>SUBTOTAL(103,C$1:C18)-1</f>
        <v>17</v>
      </c>
      <c r="B18" t="s">
        <v>191</v>
      </c>
      <c r="C18" t="s">
        <v>19</v>
      </c>
      <c r="D18">
        <f>SUMIFS(招生人数!D:D,招生人数!B:B,B18,招生人数!C:C,C18)</f>
        <v>0</v>
      </c>
      <c r="E18">
        <f t="shared" si="0"/>
        <v>0</v>
      </c>
      <c r="F18" s="45">
        <v>2018</v>
      </c>
      <c r="G18" t="s">
        <v>190</v>
      </c>
    </row>
    <row r="19" spans="1:7">
      <c r="A19">
        <f>SUBTOTAL(103,C$1:C19)-1</f>
        <v>18</v>
      </c>
      <c r="B19" t="s">
        <v>191</v>
      </c>
      <c r="C19" t="s">
        <v>20</v>
      </c>
      <c r="D19">
        <f>SUMIFS(招生人数!D:D,招生人数!B:B,B19,招生人数!C:C,C19)</f>
        <v>0</v>
      </c>
      <c r="E19">
        <f t="shared" si="0"/>
        <v>0</v>
      </c>
      <c r="F19" s="45">
        <v>2018</v>
      </c>
      <c r="G19" t="s">
        <v>190</v>
      </c>
    </row>
    <row r="20" spans="1:7">
      <c r="A20">
        <f>SUBTOTAL(103,C$1:C20)-1</f>
        <v>19</v>
      </c>
      <c r="B20" t="s">
        <v>191</v>
      </c>
      <c r="C20" t="s">
        <v>21</v>
      </c>
      <c r="D20">
        <f>SUMIFS(招生人数!D:D,招生人数!B:B,B20,招生人数!C:C,C20)</f>
        <v>0</v>
      </c>
      <c r="E20">
        <f t="shared" si="0"/>
        <v>0</v>
      </c>
      <c r="F20" s="45">
        <v>2018</v>
      </c>
      <c r="G20" t="s">
        <v>190</v>
      </c>
    </row>
    <row r="21" spans="1:7">
      <c r="A21">
        <f>SUBTOTAL(103,C$1:C21)-1</f>
        <v>20</v>
      </c>
      <c r="B21" t="s">
        <v>191</v>
      </c>
      <c r="C21" t="s">
        <v>22</v>
      </c>
      <c r="D21">
        <f>SUMIFS(招生人数!D:D,招生人数!B:B,B21,招生人数!C:C,C21)</f>
        <v>0</v>
      </c>
      <c r="E21">
        <f t="shared" si="0"/>
        <v>0</v>
      </c>
      <c r="F21" s="45">
        <v>2018</v>
      </c>
      <c r="G21" t="s">
        <v>190</v>
      </c>
    </row>
    <row r="22" spans="1:7">
      <c r="A22">
        <f>SUBTOTAL(103,C$1:C22)-1</f>
        <v>21</v>
      </c>
      <c r="B22" t="s">
        <v>191</v>
      </c>
      <c r="C22" t="s">
        <v>23</v>
      </c>
      <c r="D22">
        <f>SUMIFS(招生人数!D:D,招生人数!B:B,B22,招生人数!C:C,C22)</f>
        <v>0</v>
      </c>
      <c r="E22">
        <f t="shared" si="0"/>
        <v>0</v>
      </c>
      <c r="F22" s="45">
        <v>2018</v>
      </c>
      <c r="G22" t="s">
        <v>190</v>
      </c>
    </row>
    <row r="23" spans="1:7">
      <c r="A23">
        <f>SUBTOTAL(103,C$1:C23)-1</f>
        <v>22</v>
      </c>
      <c r="B23" t="s">
        <v>191</v>
      </c>
      <c r="C23" t="s">
        <v>24</v>
      </c>
      <c r="D23">
        <f>SUMIFS(招生人数!D:D,招生人数!B:B,B23,招生人数!C:C,C23)</f>
        <v>0</v>
      </c>
      <c r="E23">
        <f t="shared" si="0"/>
        <v>0</v>
      </c>
      <c r="F23" s="45">
        <v>2018</v>
      </c>
      <c r="G23" t="s">
        <v>190</v>
      </c>
    </row>
    <row r="24" spans="1:7">
      <c r="A24">
        <f>SUBTOTAL(103,C$1:C24)-1</f>
        <v>23</v>
      </c>
      <c r="B24" t="s">
        <v>25</v>
      </c>
      <c r="C24" t="s">
        <v>26</v>
      </c>
      <c r="D24">
        <f>SUMIFS(招生人数!D:D,招生人数!B:B,B24,招生人数!C:C,C24)</f>
        <v>0</v>
      </c>
      <c r="E24">
        <f t="shared" si="0"/>
        <v>0</v>
      </c>
      <c r="F24" s="45">
        <v>2018</v>
      </c>
      <c r="G24" t="s">
        <v>190</v>
      </c>
    </row>
    <row r="25" spans="1:7">
      <c r="A25">
        <f>SUBTOTAL(103,C$1:C25)-1</f>
        <v>24</v>
      </c>
      <c r="B25" t="s">
        <v>25</v>
      </c>
      <c r="C25" s="47" t="s">
        <v>27</v>
      </c>
      <c r="D25">
        <f>SUMIFS(招生人数!D:D,招生人数!B:B,B25,招生人数!C:C,C25)</f>
        <v>0</v>
      </c>
      <c r="E25">
        <f t="shared" si="0"/>
        <v>0</v>
      </c>
      <c r="F25" s="45">
        <v>2018</v>
      </c>
      <c r="G25" t="s">
        <v>190</v>
      </c>
    </row>
    <row r="26" spans="1:7">
      <c r="A26">
        <f>SUBTOTAL(103,C$1:C26)-1</f>
        <v>25</v>
      </c>
      <c r="B26" t="s">
        <v>25</v>
      </c>
      <c r="C26" t="s">
        <v>28</v>
      </c>
      <c r="D26">
        <f>SUMIFS(招生人数!D:D,招生人数!B:B,B26,招生人数!C:C,C26)</f>
        <v>0</v>
      </c>
      <c r="E26">
        <f t="shared" si="0"/>
        <v>0</v>
      </c>
      <c r="F26" s="45">
        <v>2018</v>
      </c>
      <c r="G26" t="s">
        <v>190</v>
      </c>
    </row>
    <row r="27" spans="1:7">
      <c r="A27">
        <f>SUBTOTAL(103,C$1:C27)-1</f>
        <v>26</v>
      </c>
      <c r="B27" t="s">
        <v>25</v>
      </c>
      <c r="C27" t="s">
        <v>29</v>
      </c>
      <c r="D27">
        <f>SUMIFS(招生人数!D:D,招生人数!B:B,B27,招生人数!C:C,C27)</f>
        <v>90</v>
      </c>
      <c r="E27">
        <f t="shared" si="0"/>
        <v>8.55</v>
      </c>
      <c r="F27" s="45">
        <v>2018</v>
      </c>
      <c r="G27" t="s">
        <v>190</v>
      </c>
    </row>
    <row r="28" spans="1:7">
      <c r="A28">
        <f>SUBTOTAL(103,C$1:C28)-1</f>
        <v>27</v>
      </c>
      <c r="B28" t="s">
        <v>25</v>
      </c>
      <c r="C28" t="s">
        <v>30</v>
      </c>
      <c r="D28">
        <f>SUMIFS(招生人数!D:D,招生人数!B:B,B28,招生人数!C:C,C28)</f>
        <v>0</v>
      </c>
      <c r="E28">
        <f t="shared" si="0"/>
        <v>0</v>
      </c>
      <c r="F28" s="45">
        <v>2018</v>
      </c>
      <c r="G28" t="s">
        <v>190</v>
      </c>
    </row>
    <row r="29" spans="1:7">
      <c r="A29">
        <f>SUBTOTAL(103,C$1:C29)-1</f>
        <v>28</v>
      </c>
      <c r="B29" t="s">
        <v>25</v>
      </c>
      <c r="C29" t="s">
        <v>120</v>
      </c>
      <c r="D29">
        <f>SUMIFS(招生人数!D:D,招生人数!B:B,B29,招生人数!C:C,C29)</f>
        <v>0</v>
      </c>
      <c r="E29">
        <f t="shared" si="0"/>
        <v>0</v>
      </c>
      <c r="F29" s="45">
        <v>2018</v>
      </c>
      <c r="G29" t="s">
        <v>190</v>
      </c>
    </row>
    <row r="30" spans="1:7">
      <c r="A30">
        <f>SUBTOTAL(103,C$1:C30)-1</f>
        <v>29</v>
      </c>
      <c r="B30" t="s">
        <v>25</v>
      </c>
      <c r="C30" t="s">
        <v>31</v>
      </c>
      <c r="D30">
        <f>SUMIFS(招生人数!D:D,招生人数!B:B,B30,招生人数!C:C,C30)</f>
        <v>0</v>
      </c>
      <c r="E30">
        <f t="shared" si="0"/>
        <v>0</v>
      </c>
      <c r="F30" s="45">
        <v>2018</v>
      </c>
      <c r="G30" t="s">
        <v>190</v>
      </c>
    </row>
    <row r="31" spans="1:7">
      <c r="A31">
        <f>SUBTOTAL(103,C$1:C31)-1</f>
        <v>30</v>
      </c>
      <c r="B31" t="s">
        <v>25</v>
      </c>
      <c r="C31" t="s">
        <v>32</v>
      </c>
      <c r="D31">
        <f>SUMIFS(招生人数!D:D,招生人数!B:B,B31,招生人数!C:C,C31)</f>
        <v>0</v>
      </c>
      <c r="E31">
        <f t="shared" si="0"/>
        <v>0</v>
      </c>
      <c r="F31" s="45">
        <v>2018</v>
      </c>
      <c r="G31" t="s">
        <v>190</v>
      </c>
    </row>
    <row r="32" spans="1:7">
      <c r="A32">
        <f>SUBTOTAL(103,C$1:C32)-1</f>
        <v>31</v>
      </c>
      <c r="B32" t="s">
        <v>25</v>
      </c>
      <c r="C32" t="s">
        <v>33</v>
      </c>
      <c r="D32">
        <f>SUMIFS(招生人数!D:D,招生人数!B:B,B32,招生人数!C:C,C32)</f>
        <v>0</v>
      </c>
      <c r="E32">
        <f t="shared" si="0"/>
        <v>0</v>
      </c>
      <c r="F32" s="45">
        <v>2018</v>
      </c>
      <c r="G32" t="s">
        <v>190</v>
      </c>
    </row>
    <row r="33" spans="1:7">
      <c r="A33">
        <f>SUBTOTAL(103,C$1:C33)-1</f>
        <v>32</v>
      </c>
      <c r="B33" t="s">
        <v>25</v>
      </c>
      <c r="C33" t="s">
        <v>34</v>
      </c>
      <c r="D33">
        <f>SUMIFS(招生人数!D:D,招生人数!B:B,B33,招生人数!C:C,C33)</f>
        <v>0</v>
      </c>
      <c r="E33">
        <f t="shared" si="0"/>
        <v>0</v>
      </c>
      <c r="F33" s="45">
        <v>2018</v>
      </c>
      <c r="G33" t="s">
        <v>190</v>
      </c>
    </row>
    <row r="34" spans="1:7">
      <c r="A34">
        <f>SUBTOTAL(103,C$1:C34)-1</f>
        <v>33</v>
      </c>
      <c r="B34" t="s">
        <v>25</v>
      </c>
      <c r="C34" t="s">
        <v>35</v>
      </c>
      <c r="D34">
        <f>SUMIFS(招生人数!D:D,招生人数!B:B,B34,招生人数!C:C,C34)</f>
        <v>0</v>
      </c>
      <c r="E34">
        <f t="shared" si="0"/>
        <v>0</v>
      </c>
      <c r="F34" s="45">
        <v>2018</v>
      </c>
      <c r="G34" t="s">
        <v>190</v>
      </c>
    </row>
    <row r="35" spans="1:7">
      <c r="A35">
        <f>SUBTOTAL(103,C$1:C35)-1</f>
        <v>34</v>
      </c>
      <c r="B35" t="s">
        <v>36</v>
      </c>
      <c r="C35" t="s">
        <v>37</v>
      </c>
      <c r="D35">
        <f>SUMIFS(招生人数!D:D,招生人数!B:B,B35,招生人数!C:C,C35)</f>
        <v>38</v>
      </c>
      <c r="E35">
        <f t="shared" si="0"/>
        <v>3.61</v>
      </c>
      <c r="F35" s="45">
        <v>2018</v>
      </c>
      <c r="G35" t="s">
        <v>190</v>
      </c>
    </row>
    <row r="36" spans="1:7">
      <c r="A36">
        <f>SUBTOTAL(103,C$1:C36)-1</f>
        <v>35</v>
      </c>
      <c r="B36" t="s">
        <v>36</v>
      </c>
      <c r="C36" t="s">
        <v>38</v>
      </c>
      <c r="D36">
        <f>SUMIFS(招生人数!D:D,招生人数!B:B,B36,招生人数!C:C,C36)</f>
        <v>0</v>
      </c>
      <c r="E36">
        <f t="shared" si="0"/>
        <v>0</v>
      </c>
      <c r="F36" s="45">
        <v>2018</v>
      </c>
      <c r="G36" t="s">
        <v>190</v>
      </c>
    </row>
    <row r="37" spans="1:7">
      <c r="A37">
        <f>SUBTOTAL(103,C$1:C37)-1</f>
        <v>36</v>
      </c>
      <c r="B37" t="s">
        <v>36</v>
      </c>
      <c r="C37" t="s">
        <v>39</v>
      </c>
      <c r="D37">
        <f>SUMIFS(招生人数!D:D,招生人数!B:B,B37,招生人数!C:C,C37)</f>
        <v>0</v>
      </c>
      <c r="E37">
        <f t="shared" si="0"/>
        <v>0</v>
      </c>
      <c r="F37" s="45">
        <v>2018</v>
      </c>
      <c r="G37" t="s">
        <v>190</v>
      </c>
    </row>
    <row r="38" spans="1:7">
      <c r="A38">
        <f>SUBTOTAL(103,C$1:C38)-1</f>
        <v>37</v>
      </c>
      <c r="B38" t="s">
        <v>36</v>
      </c>
      <c r="C38" t="s">
        <v>40</v>
      </c>
      <c r="D38">
        <f>SUMIFS(招生人数!D:D,招生人数!B:B,B38,招生人数!C:C,C38)</f>
        <v>49</v>
      </c>
      <c r="E38">
        <f t="shared" si="0"/>
        <v>4.66</v>
      </c>
      <c r="F38" s="45">
        <v>2018</v>
      </c>
      <c r="G38" t="s">
        <v>190</v>
      </c>
    </row>
    <row r="39" spans="1:7">
      <c r="A39">
        <f>SUBTOTAL(103,C$1:C39)-1</f>
        <v>38</v>
      </c>
      <c r="B39" t="s">
        <v>36</v>
      </c>
      <c r="C39" t="s">
        <v>121</v>
      </c>
      <c r="D39">
        <f>SUMIFS(招生人数!D:D,招生人数!B:B,B39,招生人数!C:C,C39)</f>
        <v>49</v>
      </c>
      <c r="E39">
        <f t="shared" si="0"/>
        <v>4.66</v>
      </c>
      <c r="F39" s="45">
        <v>2018</v>
      </c>
      <c r="G39" t="s">
        <v>190</v>
      </c>
    </row>
    <row r="40" spans="1:7">
      <c r="A40">
        <f>SUBTOTAL(103,C$1:C40)-1</f>
        <v>39</v>
      </c>
      <c r="B40" t="s">
        <v>36</v>
      </c>
      <c r="C40" t="s">
        <v>41</v>
      </c>
      <c r="D40">
        <f>SUMIFS(招生人数!D:D,招生人数!B:B,B40,招生人数!C:C,C40)</f>
        <v>16</v>
      </c>
      <c r="E40">
        <f t="shared" si="0"/>
        <v>1.52</v>
      </c>
      <c r="F40" s="45">
        <v>2018</v>
      </c>
      <c r="G40" t="s">
        <v>190</v>
      </c>
    </row>
    <row r="41" spans="1:7">
      <c r="A41">
        <f>SUBTOTAL(103,C$1:C41)-1</f>
        <v>40</v>
      </c>
      <c r="B41" t="s">
        <v>36</v>
      </c>
      <c r="C41" s="47" t="s">
        <v>122</v>
      </c>
      <c r="D41">
        <f>SUMIFS(招生人数!D:D,招生人数!B:B,B41,招生人数!C:C,C41)</f>
        <v>0</v>
      </c>
      <c r="E41">
        <f>ROUND((D41*0.095),2)*2</f>
        <v>0</v>
      </c>
      <c r="F41" s="45">
        <v>2018</v>
      </c>
      <c r="G41" t="s">
        <v>190</v>
      </c>
    </row>
    <row r="42" spans="1:7">
      <c r="A42">
        <f>SUBTOTAL(103,C$1:C42)-1</f>
        <v>41</v>
      </c>
      <c r="B42" t="s">
        <v>36</v>
      </c>
      <c r="C42" t="s">
        <v>123</v>
      </c>
      <c r="D42">
        <f>SUMIFS(招生人数!D:D,招生人数!B:B,B42,招生人数!C:C,C42)</f>
        <v>0</v>
      </c>
      <c r="E42">
        <f t="shared" si="0"/>
        <v>0</v>
      </c>
      <c r="F42" s="45">
        <v>2018</v>
      </c>
      <c r="G42" t="s">
        <v>190</v>
      </c>
    </row>
    <row r="43" spans="1:7">
      <c r="A43">
        <f>SUBTOTAL(103,C$1:C43)-1</f>
        <v>42</v>
      </c>
      <c r="B43" t="s">
        <v>36</v>
      </c>
      <c r="C43" t="s">
        <v>42</v>
      </c>
      <c r="D43">
        <f>SUMIFS(招生人数!D:D,招生人数!B:B,B43,招生人数!C:C,C43)</f>
        <v>0</v>
      </c>
      <c r="E43">
        <f t="shared" si="0"/>
        <v>0</v>
      </c>
      <c r="F43" s="45">
        <v>2018</v>
      </c>
      <c r="G43" t="s">
        <v>190</v>
      </c>
    </row>
    <row r="44" spans="1:7">
      <c r="A44">
        <f>SUBTOTAL(103,C$1:C44)-1</f>
        <v>43</v>
      </c>
      <c r="B44" t="s">
        <v>36</v>
      </c>
      <c r="C44" t="s">
        <v>43</v>
      </c>
      <c r="D44">
        <f>SUMIFS(招生人数!D:D,招生人数!B:B,B44,招生人数!C:C,C44)</f>
        <v>0</v>
      </c>
      <c r="E44">
        <f t="shared" si="0"/>
        <v>0</v>
      </c>
      <c r="F44" s="45">
        <v>2018</v>
      </c>
      <c r="G44" t="s">
        <v>190</v>
      </c>
    </row>
    <row r="45" spans="1:7">
      <c r="A45">
        <f>SUBTOTAL(103,C$1:C45)-1</f>
        <v>44</v>
      </c>
      <c r="B45" t="s">
        <v>36</v>
      </c>
      <c r="C45" t="s">
        <v>124</v>
      </c>
      <c r="D45">
        <f>SUMIFS(招生人数!D:D,招生人数!B:B,B45,招生人数!C:C,C45)</f>
        <v>0</v>
      </c>
      <c r="E45">
        <f t="shared" si="0"/>
        <v>0</v>
      </c>
      <c r="F45" s="45">
        <v>2018</v>
      </c>
      <c r="G45" t="s">
        <v>190</v>
      </c>
    </row>
    <row r="46" spans="1:7">
      <c r="A46">
        <f>SUBTOTAL(103,C$1:C46)-1</f>
        <v>45</v>
      </c>
      <c r="B46" t="s">
        <v>36</v>
      </c>
      <c r="C46" t="s">
        <v>44</v>
      </c>
      <c r="D46">
        <f>SUMIFS(招生人数!D:D,招生人数!B:B,B46,招生人数!C:C,C46)</f>
        <v>0</v>
      </c>
      <c r="E46">
        <f t="shared" si="0"/>
        <v>0</v>
      </c>
      <c r="F46" s="45">
        <v>2018</v>
      </c>
      <c r="G46" t="s">
        <v>190</v>
      </c>
    </row>
    <row r="47" spans="1:7">
      <c r="A47">
        <f>SUBTOTAL(103,C$1:C47)-1</f>
        <v>46</v>
      </c>
      <c r="B47" t="s">
        <v>36</v>
      </c>
      <c r="C47" t="s">
        <v>45</v>
      </c>
      <c r="D47">
        <f>SUMIFS(招生人数!D:D,招生人数!B:B,B47,招生人数!C:C,C47)</f>
        <v>0</v>
      </c>
      <c r="E47">
        <f t="shared" si="0"/>
        <v>0</v>
      </c>
      <c r="F47" s="45">
        <v>2018</v>
      </c>
      <c r="G47" t="s">
        <v>190</v>
      </c>
    </row>
    <row r="48" spans="1:7">
      <c r="A48">
        <f>SUBTOTAL(103,C$1:C48)-1</f>
        <v>47</v>
      </c>
      <c r="B48" t="s">
        <v>36</v>
      </c>
      <c r="C48" t="s">
        <v>46</v>
      </c>
      <c r="D48">
        <f>SUMIFS(招生人数!D:D,招生人数!B:B,B48,招生人数!C:C,C48)</f>
        <v>0</v>
      </c>
      <c r="E48">
        <f t="shared" si="0"/>
        <v>0</v>
      </c>
      <c r="F48" s="45">
        <v>2018</v>
      </c>
      <c r="G48" t="s">
        <v>190</v>
      </c>
    </row>
    <row r="49" spans="1:7">
      <c r="A49">
        <f>SUBTOTAL(103,C$1:C49)-1</f>
        <v>48</v>
      </c>
      <c r="B49" t="s">
        <v>36</v>
      </c>
      <c r="C49" t="s">
        <v>47</v>
      </c>
      <c r="D49">
        <f>SUMIFS(招生人数!D:D,招生人数!B:B,B49,招生人数!C:C,C49)</f>
        <v>128</v>
      </c>
      <c r="E49">
        <f t="shared" si="0"/>
        <v>12.16</v>
      </c>
      <c r="F49" s="45">
        <v>2018</v>
      </c>
      <c r="G49" t="s">
        <v>190</v>
      </c>
    </row>
    <row r="50" spans="1:7">
      <c r="A50">
        <f>SUBTOTAL(103,C$1:C50)-1</f>
        <v>49</v>
      </c>
      <c r="B50" t="s">
        <v>36</v>
      </c>
      <c r="C50" t="s">
        <v>48</v>
      </c>
      <c r="D50">
        <f>SUMIFS(招生人数!D:D,招生人数!B:B,B50,招生人数!C:C,C50)</f>
        <v>0</v>
      </c>
      <c r="E50">
        <f t="shared" si="0"/>
        <v>0</v>
      </c>
      <c r="F50" s="45">
        <v>2018</v>
      </c>
      <c r="G50" t="s">
        <v>190</v>
      </c>
    </row>
    <row r="51" spans="1:7">
      <c r="A51">
        <f>SUBTOTAL(103,C$1:C51)-1</f>
        <v>50</v>
      </c>
      <c r="B51" t="s">
        <v>36</v>
      </c>
      <c r="C51" t="s">
        <v>125</v>
      </c>
      <c r="D51">
        <f>SUMIFS(招生人数!D:D,招生人数!B:B,B51,招生人数!C:C,C51)</f>
        <v>0</v>
      </c>
      <c r="E51">
        <f t="shared" si="0"/>
        <v>0</v>
      </c>
      <c r="F51" s="45">
        <v>2018</v>
      </c>
      <c r="G51" t="s">
        <v>190</v>
      </c>
    </row>
    <row r="52" spans="1:7">
      <c r="A52">
        <f>SUBTOTAL(103,C$1:C52)-1</f>
        <v>51</v>
      </c>
      <c r="B52" t="s">
        <v>49</v>
      </c>
      <c r="C52" t="s">
        <v>50</v>
      </c>
      <c r="D52">
        <f>SUMIFS(招生人数!D:D,招生人数!B:B,B52,招生人数!C:C,C52)</f>
        <v>56</v>
      </c>
      <c r="E52">
        <f t="shared" si="0"/>
        <v>5.32</v>
      </c>
      <c r="F52" s="45">
        <v>2018</v>
      </c>
      <c r="G52" t="s">
        <v>190</v>
      </c>
    </row>
    <row r="53" spans="1:7">
      <c r="A53">
        <f>SUBTOTAL(103,C$1:C53)-1</f>
        <v>52</v>
      </c>
      <c r="B53" t="s">
        <v>49</v>
      </c>
      <c r="C53" t="s">
        <v>51</v>
      </c>
      <c r="D53">
        <f>SUMIFS(招生人数!D:D,招生人数!B:B,B53,招生人数!C:C,C53)</f>
        <v>0</v>
      </c>
      <c r="E53">
        <f t="shared" si="0"/>
        <v>0</v>
      </c>
      <c r="F53" s="45">
        <v>2018</v>
      </c>
      <c r="G53" t="s">
        <v>190</v>
      </c>
    </row>
    <row r="54" spans="1:7">
      <c r="A54">
        <f>SUBTOTAL(103,C$1:C54)-1</f>
        <v>53</v>
      </c>
      <c r="B54" t="s">
        <v>49</v>
      </c>
      <c r="C54" t="s">
        <v>52</v>
      </c>
      <c r="D54">
        <f>SUMIFS(招生人数!D:D,招生人数!B:B,B54,招生人数!C:C,C54)</f>
        <v>0</v>
      </c>
      <c r="E54">
        <f t="shared" si="0"/>
        <v>0</v>
      </c>
      <c r="F54" s="45">
        <v>2018</v>
      </c>
      <c r="G54" t="s">
        <v>190</v>
      </c>
    </row>
    <row r="55" spans="1:7">
      <c r="A55">
        <f>SUBTOTAL(103,C$1:C55)-1</f>
        <v>54</v>
      </c>
      <c r="B55" t="s">
        <v>49</v>
      </c>
      <c r="C55" t="s">
        <v>53</v>
      </c>
      <c r="D55">
        <f>SUMIFS(招生人数!D:D,招生人数!B:B,B55,招生人数!C:C,C55)</f>
        <v>35</v>
      </c>
      <c r="E55">
        <f t="shared" si="0"/>
        <v>3.33</v>
      </c>
      <c r="F55" s="45">
        <v>2018</v>
      </c>
      <c r="G55" t="s">
        <v>190</v>
      </c>
    </row>
    <row r="56" spans="1:7">
      <c r="A56">
        <f>SUBTOTAL(103,C$1:C56)-1</f>
        <v>55</v>
      </c>
      <c r="B56" t="s">
        <v>49</v>
      </c>
      <c r="C56" t="s">
        <v>54</v>
      </c>
      <c r="D56">
        <f>SUMIFS(招生人数!D:D,招生人数!B:B,B56,招生人数!C:C,C56)</f>
        <v>0</v>
      </c>
      <c r="E56">
        <f t="shared" si="0"/>
        <v>0</v>
      </c>
      <c r="F56" s="45">
        <v>2018</v>
      </c>
      <c r="G56" t="s">
        <v>190</v>
      </c>
    </row>
    <row r="57" spans="1:7">
      <c r="A57">
        <f>SUBTOTAL(103,C$1:C57)-1</f>
        <v>56</v>
      </c>
      <c r="B57" t="s">
        <v>49</v>
      </c>
      <c r="C57" t="s">
        <v>126</v>
      </c>
      <c r="D57">
        <f>SUMIFS(招生人数!D:D,招生人数!B:B,B57,招生人数!C:C,C57)</f>
        <v>0</v>
      </c>
      <c r="E57">
        <f t="shared" si="0"/>
        <v>0</v>
      </c>
      <c r="F57" s="45">
        <v>2018</v>
      </c>
      <c r="G57" t="s">
        <v>190</v>
      </c>
    </row>
    <row r="58" spans="1:7">
      <c r="A58">
        <f>SUBTOTAL(103,C$1:C58)-1</f>
        <v>57</v>
      </c>
      <c r="B58" t="s">
        <v>49</v>
      </c>
      <c r="C58" t="s">
        <v>55</v>
      </c>
      <c r="D58">
        <f>SUMIFS(招生人数!D:D,招生人数!B:B,B58,招生人数!C:C,C58)</f>
        <v>49</v>
      </c>
      <c r="E58">
        <f t="shared" si="0"/>
        <v>4.66</v>
      </c>
      <c r="F58" s="45">
        <v>2018</v>
      </c>
      <c r="G58" t="s">
        <v>190</v>
      </c>
    </row>
    <row r="59" spans="1:7">
      <c r="A59">
        <f>SUBTOTAL(103,C$1:C59)-1</f>
        <v>58</v>
      </c>
      <c r="B59" t="s">
        <v>49</v>
      </c>
      <c r="C59" t="s">
        <v>56</v>
      </c>
      <c r="D59">
        <f>SUMIFS(招生人数!D:D,招生人数!B:B,B59,招生人数!C:C,C59)</f>
        <v>0</v>
      </c>
      <c r="E59">
        <f t="shared" si="0"/>
        <v>0</v>
      </c>
      <c r="F59" s="45">
        <v>2018</v>
      </c>
      <c r="G59" t="s">
        <v>190</v>
      </c>
    </row>
    <row r="60" spans="1:7">
      <c r="A60">
        <f>SUBTOTAL(103,C$1:C60)-1</f>
        <v>59</v>
      </c>
      <c r="B60" t="s">
        <v>49</v>
      </c>
      <c r="C60" t="s">
        <v>57</v>
      </c>
      <c r="D60">
        <f>SUMIFS(招生人数!D:D,招生人数!B:B,B60,招生人数!C:C,C60)</f>
        <v>0</v>
      </c>
      <c r="E60">
        <f t="shared" si="0"/>
        <v>0</v>
      </c>
      <c r="F60" s="45">
        <v>2018</v>
      </c>
      <c r="G60" t="s">
        <v>190</v>
      </c>
    </row>
    <row r="61" spans="1:7">
      <c r="A61">
        <f>SUBTOTAL(103,C$1:C61)-1</f>
        <v>60</v>
      </c>
      <c r="B61" t="s">
        <v>49</v>
      </c>
      <c r="C61" t="s">
        <v>58</v>
      </c>
      <c r="D61">
        <f>SUMIFS(招生人数!D:D,招生人数!B:B,B61,招生人数!C:C,C61)</f>
        <v>0</v>
      </c>
      <c r="E61">
        <f t="shared" si="0"/>
        <v>0</v>
      </c>
      <c r="F61" s="45">
        <v>2018</v>
      </c>
      <c r="G61" t="s">
        <v>190</v>
      </c>
    </row>
    <row r="62" spans="1:7">
      <c r="A62">
        <f>SUBTOTAL(103,C$1:C62)-1</f>
        <v>61</v>
      </c>
      <c r="B62" t="s">
        <v>49</v>
      </c>
      <c r="C62" s="47" t="s">
        <v>127</v>
      </c>
      <c r="D62">
        <f>SUMIFS(招生人数!D:D,招生人数!B:B,B62,招生人数!C:C,C62)</f>
        <v>47</v>
      </c>
      <c r="E62">
        <f>ROUND((D62*0.095),2)*2</f>
        <v>8.94</v>
      </c>
      <c r="F62" s="45">
        <v>2018</v>
      </c>
      <c r="G62" t="s">
        <v>190</v>
      </c>
    </row>
    <row r="63" spans="1:7">
      <c r="A63">
        <f>SUBTOTAL(103,C$1:C63)-1</f>
        <v>62</v>
      </c>
      <c r="B63" t="s">
        <v>49</v>
      </c>
      <c r="C63" t="s">
        <v>59</v>
      </c>
      <c r="D63">
        <f>SUMIFS(招生人数!D:D,招生人数!B:B,B63,招生人数!C:C,C63)</f>
        <v>62</v>
      </c>
      <c r="E63">
        <f t="shared" si="0"/>
        <v>5.89</v>
      </c>
      <c r="F63" s="45">
        <v>2018</v>
      </c>
      <c r="G63" t="s">
        <v>190</v>
      </c>
    </row>
    <row r="64" spans="1:7">
      <c r="A64">
        <f>SUBTOTAL(103,C$1:C64)-1</f>
        <v>63</v>
      </c>
      <c r="B64" t="s">
        <v>49</v>
      </c>
      <c r="C64" t="s">
        <v>60</v>
      </c>
      <c r="D64">
        <f>SUMIFS(招生人数!D:D,招生人数!B:B,B64,招生人数!C:C,C64)</f>
        <v>0</v>
      </c>
      <c r="E64">
        <f t="shared" si="0"/>
        <v>0</v>
      </c>
      <c r="F64" s="45">
        <v>2018</v>
      </c>
      <c r="G64" t="s">
        <v>190</v>
      </c>
    </row>
    <row r="65" spans="1:7">
      <c r="A65">
        <f>SUBTOTAL(103,C$1:C65)-1</f>
        <v>64</v>
      </c>
      <c r="B65" t="s">
        <v>61</v>
      </c>
      <c r="C65" t="s">
        <v>62</v>
      </c>
      <c r="D65">
        <f>SUMIFS(招生人数!D:D,招生人数!B:B,B65,招生人数!C:C,C65)</f>
        <v>0</v>
      </c>
      <c r="E65">
        <f t="shared" si="0"/>
        <v>0</v>
      </c>
      <c r="F65" s="45">
        <v>2018</v>
      </c>
      <c r="G65" t="s">
        <v>190</v>
      </c>
    </row>
    <row r="66" spans="1:7">
      <c r="A66">
        <f>SUBTOTAL(103,C$1:C66)-1</f>
        <v>65</v>
      </c>
      <c r="B66" t="s">
        <v>61</v>
      </c>
      <c r="C66" t="s">
        <v>63</v>
      </c>
      <c r="D66">
        <f>SUMIFS(招生人数!D:D,招生人数!B:B,B66,招生人数!C:C,C66)</f>
        <v>0</v>
      </c>
      <c r="E66">
        <f t="shared" si="0"/>
        <v>0</v>
      </c>
      <c r="F66" s="45">
        <v>2018</v>
      </c>
      <c r="G66" t="s">
        <v>190</v>
      </c>
    </row>
    <row r="67" spans="1:7">
      <c r="A67">
        <f>SUBTOTAL(103,C$1:C67)-1</f>
        <v>66</v>
      </c>
      <c r="B67" t="s">
        <v>61</v>
      </c>
      <c r="C67" t="s">
        <v>64</v>
      </c>
      <c r="D67">
        <f>SUMIFS(招生人数!D:D,招生人数!B:B,B67,招生人数!C:C,C67)</f>
        <v>0</v>
      </c>
      <c r="E67">
        <f t="shared" si="0"/>
        <v>0</v>
      </c>
      <c r="F67" s="45">
        <v>2018</v>
      </c>
      <c r="G67" t="s">
        <v>190</v>
      </c>
    </row>
    <row r="68" spans="1:7">
      <c r="A68">
        <f>SUBTOTAL(103,C$1:C68)-1</f>
        <v>67</v>
      </c>
      <c r="B68" t="s">
        <v>61</v>
      </c>
      <c r="C68" t="s">
        <v>65</v>
      </c>
      <c r="D68">
        <f>SUMIFS(招生人数!D:D,招生人数!B:B,B68,招生人数!C:C,C68)</f>
        <v>0</v>
      </c>
      <c r="E68">
        <f t="shared" ref="E68:E93" si="1">ROUND((D68*0.095),2)</f>
        <v>0</v>
      </c>
      <c r="F68" s="45">
        <v>2018</v>
      </c>
      <c r="G68" t="s">
        <v>190</v>
      </c>
    </row>
    <row r="69" spans="1:7">
      <c r="A69">
        <f>SUBTOTAL(103,C$1:C69)-1</f>
        <v>68</v>
      </c>
      <c r="B69" t="s">
        <v>61</v>
      </c>
      <c r="C69" t="s">
        <v>136</v>
      </c>
      <c r="D69">
        <f>SUMIFS(招生人数!D:D,招生人数!B:B,B69,招生人数!C:C,C69)</f>
        <v>0</v>
      </c>
      <c r="E69">
        <f t="shared" si="1"/>
        <v>0</v>
      </c>
      <c r="F69" s="45">
        <v>2018</v>
      </c>
      <c r="G69" t="s">
        <v>190</v>
      </c>
    </row>
    <row r="70" spans="1:7">
      <c r="A70">
        <f>SUBTOTAL(103,C$1:C70)-1</f>
        <v>69</v>
      </c>
      <c r="B70" t="s">
        <v>61</v>
      </c>
      <c r="C70" t="s">
        <v>128</v>
      </c>
      <c r="D70">
        <f>SUMIFS(招生人数!D:D,招生人数!B:B,B70,招生人数!C:C,C70)</f>
        <v>75</v>
      </c>
      <c r="E70">
        <f t="shared" si="1"/>
        <v>7.13</v>
      </c>
      <c r="F70" s="45">
        <v>2018</v>
      </c>
      <c r="G70" t="s">
        <v>190</v>
      </c>
    </row>
    <row r="71" spans="1:7">
      <c r="A71">
        <f>SUBTOTAL(103,C$1:C71)-1</f>
        <v>70</v>
      </c>
      <c r="B71" t="s">
        <v>66</v>
      </c>
      <c r="C71" t="s">
        <v>129</v>
      </c>
      <c r="D71">
        <f>SUMIFS(招生人数!D:D,招生人数!B:B,B71,招生人数!C:C,C71)</f>
        <v>0</v>
      </c>
      <c r="E71">
        <f t="shared" si="1"/>
        <v>0</v>
      </c>
      <c r="F71" s="45">
        <v>2018</v>
      </c>
      <c r="G71" t="s">
        <v>190</v>
      </c>
    </row>
    <row r="72" spans="1:7">
      <c r="A72">
        <f>SUBTOTAL(103,C$1:C72)-1</f>
        <v>71</v>
      </c>
      <c r="B72" t="s">
        <v>66</v>
      </c>
      <c r="C72" t="s">
        <v>130</v>
      </c>
      <c r="D72">
        <f>SUMIFS(招生人数!D:D,招生人数!B:B,B72,招生人数!C:C,C72)</f>
        <v>0</v>
      </c>
      <c r="E72">
        <f t="shared" si="1"/>
        <v>0</v>
      </c>
      <c r="F72" s="45">
        <v>2018</v>
      </c>
      <c r="G72" t="s">
        <v>190</v>
      </c>
    </row>
    <row r="73" spans="1:7">
      <c r="A73">
        <f>SUBTOTAL(103,C$1:C73)-1</f>
        <v>72</v>
      </c>
      <c r="B73" t="s">
        <v>66</v>
      </c>
      <c r="C73" t="s">
        <v>67</v>
      </c>
      <c r="D73">
        <f>SUMIFS(招生人数!D:D,招生人数!B:B,B73,招生人数!C:C,C73)</f>
        <v>0</v>
      </c>
      <c r="E73">
        <f t="shared" si="1"/>
        <v>0</v>
      </c>
      <c r="F73" s="45">
        <v>2018</v>
      </c>
      <c r="G73" t="s">
        <v>190</v>
      </c>
    </row>
    <row r="74" spans="1:7">
      <c r="A74">
        <f>SUBTOTAL(103,C$1:C74)-1</f>
        <v>73</v>
      </c>
      <c r="B74" t="s">
        <v>66</v>
      </c>
      <c r="C74" t="s">
        <v>68</v>
      </c>
      <c r="D74">
        <f>SUMIFS(招生人数!D:D,招生人数!B:B,B74,招生人数!C:C,C74)</f>
        <v>0</v>
      </c>
      <c r="E74">
        <f t="shared" si="1"/>
        <v>0</v>
      </c>
      <c r="F74" s="45">
        <v>2018</v>
      </c>
      <c r="G74" t="s">
        <v>190</v>
      </c>
    </row>
    <row r="75" spans="1:7">
      <c r="A75">
        <f>SUBTOTAL(103,C$1:C75)-1</f>
        <v>74</v>
      </c>
      <c r="B75" t="s">
        <v>66</v>
      </c>
      <c r="C75" t="s">
        <v>69</v>
      </c>
      <c r="D75">
        <f>SUMIFS(招生人数!D:D,招生人数!B:B,B75,招生人数!C:C,C75)</f>
        <v>11</v>
      </c>
      <c r="E75">
        <f t="shared" si="1"/>
        <v>1.05</v>
      </c>
      <c r="F75" s="45">
        <v>2018</v>
      </c>
      <c r="G75" t="s">
        <v>190</v>
      </c>
    </row>
    <row r="76" spans="1:7">
      <c r="A76">
        <f>SUBTOTAL(103,C$1:C76)-1</f>
        <v>75</v>
      </c>
      <c r="B76" t="s">
        <v>66</v>
      </c>
      <c r="C76" t="s">
        <v>70</v>
      </c>
      <c r="D76">
        <f>SUMIFS(招生人数!D:D,招生人数!B:B,B76,招生人数!C:C,C76)</f>
        <v>0</v>
      </c>
      <c r="E76">
        <f t="shared" si="1"/>
        <v>0</v>
      </c>
      <c r="F76" s="45">
        <v>2018</v>
      </c>
      <c r="G76" t="s">
        <v>190</v>
      </c>
    </row>
    <row r="77" spans="1:7">
      <c r="A77">
        <f>SUBTOTAL(103,C$1:C77)-1</f>
        <v>76</v>
      </c>
      <c r="B77" t="s">
        <v>66</v>
      </c>
      <c r="C77" t="s">
        <v>71</v>
      </c>
      <c r="D77">
        <f>SUMIFS(招生人数!D:D,招生人数!B:B,B77,招生人数!C:C,C77)</f>
        <v>0</v>
      </c>
      <c r="E77">
        <f t="shared" si="1"/>
        <v>0</v>
      </c>
      <c r="F77" s="45">
        <v>2018</v>
      </c>
      <c r="G77" t="s">
        <v>190</v>
      </c>
    </row>
    <row r="78" spans="1:7">
      <c r="A78">
        <f>SUBTOTAL(103,C$1:C78)-1</f>
        <v>77</v>
      </c>
      <c r="B78" t="s">
        <v>66</v>
      </c>
      <c r="C78" t="s">
        <v>72</v>
      </c>
      <c r="D78">
        <f>SUMIFS(招生人数!D:D,招生人数!B:B,B78,招生人数!C:C,C78)</f>
        <v>0</v>
      </c>
      <c r="E78">
        <f t="shared" si="1"/>
        <v>0</v>
      </c>
      <c r="F78" s="45">
        <v>2018</v>
      </c>
      <c r="G78" t="s">
        <v>190</v>
      </c>
    </row>
    <row r="79" spans="1:7">
      <c r="A79">
        <f>SUBTOTAL(103,C$1:C79)-1</f>
        <v>78</v>
      </c>
      <c r="B79" t="s">
        <v>66</v>
      </c>
      <c r="C79" t="s">
        <v>73</v>
      </c>
      <c r="D79">
        <f>SUMIFS(招生人数!D:D,招生人数!B:B,B79,招生人数!C:C,C79)</f>
        <v>0</v>
      </c>
      <c r="E79">
        <f t="shared" si="1"/>
        <v>0</v>
      </c>
      <c r="F79" s="45">
        <v>2018</v>
      </c>
      <c r="G79" t="s">
        <v>190</v>
      </c>
    </row>
    <row r="80" spans="1:7">
      <c r="A80">
        <f>SUBTOTAL(103,C$1:C80)-1</f>
        <v>79</v>
      </c>
      <c r="B80" t="s">
        <v>66</v>
      </c>
      <c r="C80" t="s">
        <v>74</v>
      </c>
      <c r="D80">
        <f>SUMIFS(招生人数!D:D,招生人数!B:B,B80,招生人数!C:C,C80)</f>
        <v>0</v>
      </c>
      <c r="E80">
        <f t="shared" si="1"/>
        <v>0</v>
      </c>
      <c r="F80" s="45">
        <v>2018</v>
      </c>
      <c r="G80" t="s">
        <v>190</v>
      </c>
    </row>
    <row r="81" spans="1:7">
      <c r="A81">
        <f>SUBTOTAL(103,C$1:C81)-1</f>
        <v>80</v>
      </c>
      <c r="B81" t="s">
        <v>75</v>
      </c>
      <c r="C81" t="s">
        <v>76</v>
      </c>
      <c r="D81">
        <f>SUMIFS(招生人数!D:D,招生人数!B:B,B81,招生人数!C:C,C81)</f>
        <v>30</v>
      </c>
      <c r="E81">
        <f t="shared" si="1"/>
        <v>2.85</v>
      </c>
      <c r="F81" s="45">
        <v>2018</v>
      </c>
      <c r="G81" t="s">
        <v>190</v>
      </c>
    </row>
    <row r="82" spans="1:7">
      <c r="A82">
        <f>SUBTOTAL(103,C$1:C82)-1</f>
        <v>81</v>
      </c>
      <c r="B82" t="s">
        <v>75</v>
      </c>
      <c r="C82" t="s">
        <v>77</v>
      </c>
      <c r="D82">
        <f>SUMIFS(招生人数!D:D,招生人数!B:B,B82,招生人数!C:C,C82)</f>
        <v>0</v>
      </c>
      <c r="E82">
        <f t="shared" si="1"/>
        <v>0</v>
      </c>
      <c r="F82" s="45">
        <v>2018</v>
      </c>
      <c r="G82" t="s">
        <v>190</v>
      </c>
    </row>
    <row r="83" spans="1:7">
      <c r="A83">
        <f>SUBTOTAL(103,C$1:C83)-1</f>
        <v>82</v>
      </c>
      <c r="B83" t="s">
        <v>75</v>
      </c>
      <c r="C83" t="s">
        <v>78</v>
      </c>
      <c r="D83">
        <f>SUMIFS(招生人数!D:D,招生人数!B:B,B83,招生人数!C:C,C83)</f>
        <v>0</v>
      </c>
      <c r="E83">
        <f t="shared" si="1"/>
        <v>0</v>
      </c>
      <c r="F83" s="45">
        <v>2018</v>
      </c>
      <c r="G83" t="s">
        <v>190</v>
      </c>
    </row>
    <row r="84" spans="1:7">
      <c r="A84">
        <f>SUBTOTAL(103,C$1:C84)-1</f>
        <v>83</v>
      </c>
      <c r="B84" t="s">
        <v>75</v>
      </c>
      <c r="C84" t="s">
        <v>131</v>
      </c>
      <c r="D84">
        <f>SUMIFS(招生人数!D:D,招生人数!B:B,B84,招生人数!C:C,C84)</f>
        <v>0</v>
      </c>
      <c r="E84">
        <f t="shared" si="1"/>
        <v>0</v>
      </c>
      <c r="F84" s="45">
        <v>2018</v>
      </c>
      <c r="G84" t="s">
        <v>190</v>
      </c>
    </row>
    <row r="85" spans="1:7">
      <c r="A85">
        <f>SUBTOTAL(103,C$1:C85)-1</f>
        <v>84</v>
      </c>
      <c r="B85" t="s">
        <v>75</v>
      </c>
      <c r="C85" t="s">
        <v>79</v>
      </c>
      <c r="D85">
        <f>SUMIFS(招生人数!D:D,招生人数!B:B,B85,招生人数!C:C,C85)</f>
        <v>0</v>
      </c>
      <c r="E85">
        <f t="shared" si="1"/>
        <v>0</v>
      </c>
      <c r="F85" s="45">
        <v>2018</v>
      </c>
      <c r="G85" t="s">
        <v>190</v>
      </c>
    </row>
    <row r="86" spans="1:7">
      <c r="A86">
        <f>SUBTOTAL(103,C$1:C86)-1</f>
        <v>85</v>
      </c>
      <c r="B86" t="s">
        <v>75</v>
      </c>
      <c r="C86" t="s">
        <v>80</v>
      </c>
      <c r="D86">
        <f>SUMIFS(招生人数!D:D,招生人数!B:B,B86,招生人数!C:C,C86)</f>
        <v>0</v>
      </c>
      <c r="E86">
        <f t="shared" si="1"/>
        <v>0</v>
      </c>
      <c r="F86" s="45">
        <v>2018</v>
      </c>
      <c r="G86" t="s">
        <v>190</v>
      </c>
    </row>
    <row r="87" spans="1:7">
      <c r="A87">
        <f>SUBTOTAL(103,C$1:C87)-1</f>
        <v>86</v>
      </c>
      <c r="B87" t="s">
        <v>75</v>
      </c>
      <c r="C87" t="s">
        <v>81</v>
      </c>
      <c r="D87">
        <f>SUMIFS(招生人数!D:D,招生人数!B:B,B87,招生人数!C:C,C87)</f>
        <v>0</v>
      </c>
      <c r="E87">
        <f t="shared" si="1"/>
        <v>0</v>
      </c>
      <c r="F87" s="45">
        <v>2018</v>
      </c>
      <c r="G87" t="s">
        <v>190</v>
      </c>
    </row>
    <row r="88" spans="1:7">
      <c r="A88">
        <f>SUBTOTAL(103,C$1:C88)-1</f>
        <v>87</v>
      </c>
      <c r="B88" t="s">
        <v>75</v>
      </c>
      <c r="C88" t="s">
        <v>82</v>
      </c>
      <c r="D88">
        <f>SUMIFS(招生人数!D:D,招生人数!B:B,B88,招生人数!C:C,C88)</f>
        <v>0</v>
      </c>
      <c r="E88">
        <f t="shared" si="1"/>
        <v>0</v>
      </c>
      <c r="F88" s="45">
        <v>2018</v>
      </c>
      <c r="G88" t="s">
        <v>190</v>
      </c>
    </row>
    <row r="89" spans="1:7">
      <c r="A89">
        <f>SUBTOTAL(103,C$1:C89)-1</f>
        <v>88</v>
      </c>
      <c r="B89" t="s">
        <v>75</v>
      </c>
      <c r="C89" t="s">
        <v>83</v>
      </c>
      <c r="D89">
        <f>SUMIFS(招生人数!D:D,招生人数!B:B,B89,招生人数!C:C,C89)</f>
        <v>0</v>
      </c>
      <c r="E89">
        <f t="shared" si="1"/>
        <v>0</v>
      </c>
      <c r="F89" s="45">
        <v>2018</v>
      </c>
      <c r="G89" t="s">
        <v>190</v>
      </c>
    </row>
    <row r="90" spans="1:7">
      <c r="A90">
        <f>SUBTOTAL(103,C$1:C90)-1</f>
        <v>89</v>
      </c>
      <c r="B90" t="s">
        <v>75</v>
      </c>
      <c r="C90" t="s">
        <v>84</v>
      </c>
      <c r="D90">
        <f>SUMIFS(招生人数!D:D,招生人数!B:B,B90,招生人数!C:C,C90)</f>
        <v>0</v>
      </c>
      <c r="E90">
        <f t="shared" si="1"/>
        <v>0</v>
      </c>
      <c r="F90" s="45">
        <v>2018</v>
      </c>
      <c r="G90" t="s">
        <v>190</v>
      </c>
    </row>
    <row r="91" spans="1:7">
      <c r="A91">
        <f>SUBTOTAL(103,C$1:C91)-1</f>
        <v>90</v>
      </c>
      <c r="B91" t="s">
        <v>75</v>
      </c>
      <c r="C91" t="s">
        <v>132</v>
      </c>
      <c r="D91">
        <f>SUMIFS(招生人数!D:D,招生人数!B:B,B91,招生人数!C:C,C91)</f>
        <v>0</v>
      </c>
      <c r="E91">
        <f t="shared" si="1"/>
        <v>0</v>
      </c>
      <c r="F91" s="45">
        <v>2018</v>
      </c>
      <c r="G91" t="s">
        <v>190</v>
      </c>
    </row>
    <row r="92" spans="1:7">
      <c r="A92">
        <f>SUBTOTAL(103,C$1:C92)-1</f>
        <v>91</v>
      </c>
      <c r="B92" t="s">
        <v>75</v>
      </c>
      <c r="C92" t="s">
        <v>85</v>
      </c>
      <c r="D92">
        <f>SUMIFS(招生人数!D:D,招生人数!B:B,B92,招生人数!C:C,C92)</f>
        <v>0</v>
      </c>
      <c r="E92">
        <f t="shared" si="1"/>
        <v>0</v>
      </c>
      <c r="F92" s="45">
        <v>2018</v>
      </c>
      <c r="G92" t="s">
        <v>190</v>
      </c>
    </row>
    <row r="93" spans="1:7">
      <c r="A93">
        <f>SUBTOTAL(103,C$1:C93)-1</f>
        <v>92</v>
      </c>
      <c r="B93" t="s">
        <v>75</v>
      </c>
      <c r="C93" t="s">
        <v>137</v>
      </c>
      <c r="D93">
        <f>SUMIFS(招生人数!D:D,招生人数!B:B,B93,招生人数!C:C,C93)</f>
        <v>0</v>
      </c>
      <c r="E93">
        <f t="shared" si="1"/>
        <v>0</v>
      </c>
      <c r="F93" s="45">
        <v>2018</v>
      </c>
      <c r="G93" t="s">
        <v>190</v>
      </c>
    </row>
    <row r="94" spans="1:7">
      <c r="A94">
        <f>SUBTOTAL(103,C$1:C94)-1</f>
        <v>93</v>
      </c>
      <c r="B94" t="s">
        <v>75</v>
      </c>
      <c r="C94" s="47" t="s">
        <v>133</v>
      </c>
      <c r="D94">
        <f>SUMIFS(招生人数!D:D,招生人数!B:B,B94,招生人数!C:C,C94)</f>
        <v>0</v>
      </c>
      <c r="E94">
        <f>ROUND((D94*0.38*0.4),2)</f>
        <v>0</v>
      </c>
      <c r="F94" s="45">
        <v>2018</v>
      </c>
      <c r="G94" t="s">
        <v>190</v>
      </c>
    </row>
    <row r="95" spans="1:7">
      <c r="A95">
        <f>SUBTOTAL(103,C$1:C95)-1</f>
        <v>94</v>
      </c>
      <c r="B95" t="s">
        <v>86</v>
      </c>
      <c r="C95" t="s">
        <v>19</v>
      </c>
      <c r="D95">
        <f>SUMIFS(招生人数!D:D,招生人数!B:B,B95,招生人数!C:C,C95)</f>
        <v>11</v>
      </c>
      <c r="E95">
        <f t="shared" ref="E95:E110" si="2">ROUND((D95*0.095),2)</f>
        <v>1.05</v>
      </c>
      <c r="F95" s="45">
        <v>2018</v>
      </c>
      <c r="G95" t="s">
        <v>190</v>
      </c>
    </row>
    <row r="96" spans="1:7">
      <c r="A96">
        <f>SUBTOTAL(103,C$1:C96)-1</f>
        <v>95</v>
      </c>
      <c r="B96" t="s">
        <v>86</v>
      </c>
      <c r="C96" t="s">
        <v>87</v>
      </c>
      <c r="D96">
        <f>SUMIFS(招生人数!D:D,招生人数!B:B,B96,招生人数!C:C,C96)</f>
        <v>61</v>
      </c>
      <c r="E96">
        <f t="shared" si="2"/>
        <v>5.8</v>
      </c>
      <c r="F96" s="45">
        <v>2018</v>
      </c>
      <c r="G96" t="s">
        <v>190</v>
      </c>
    </row>
    <row r="97" spans="1:7">
      <c r="A97">
        <f>SUBTOTAL(103,C$1:C97)-1</f>
        <v>96</v>
      </c>
      <c r="B97" t="s">
        <v>86</v>
      </c>
      <c r="C97" t="s">
        <v>88</v>
      </c>
      <c r="D97">
        <f>SUMIFS(招生人数!D:D,招生人数!B:B,B97,招生人数!C:C,C97)</f>
        <v>0</v>
      </c>
      <c r="E97">
        <f t="shared" si="2"/>
        <v>0</v>
      </c>
      <c r="F97" s="45">
        <v>2018</v>
      </c>
      <c r="G97" t="s">
        <v>190</v>
      </c>
    </row>
    <row r="98" spans="1:7">
      <c r="A98">
        <f>SUBTOTAL(103,C$1:C98)-1</f>
        <v>97</v>
      </c>
      <c r="B98" t="s">
        <v>86</v>
      </c>
      <c r="C98" t="s">
        <v>89</v>
      </c>
      <c r="D98">
        <f>SUMIFS(招生人数!D:D,招生人数!B:B,B98,招生人数!C:C,C98)</f>
        <v>0</v>
      </c>
      <c r="E98">
        <f t="shared" si="2"/>
        <v>0</v>
      </c>
      <c r="F98" s="45">
        <v>2018</v>
      </c>
      <c r="G98" t="s">
        <v>190</v>
      </c>
    </row>
    <row r="99" spans="1:7">
      <c r="A99">
        <f>SUBTOTAL(103,C$1:C99)-1</f>
        <v>98</v>
      </c>
      <c r="B99" t="s">
        <v>86</v>
      </c>
      <c r="C99" t="s">
        <v>90</v>
      </c>
      <c r="D99">
        <f>SUMIFS(招生人数!D:D,招生人数!B:B,B99,招生人数!C:C,C99)</f>
        <v>0</v>
      </c>
      <c r="E99">
        <f t="shared" si="2"/>
        <v>0</v>
      </c>
      <c r="F99" s="45">
        <v>2018</v>
      </c>
      <c r="G99" t="s">
        <v>190</v>
      </c>
    </row>
    <row r="100" spans="1:7">
      <c r="A100">
        <f>SUBTOTAL(103,C$1:C100)-1</f>
        <v>99</v>
      </c>
      <c r="B100" t="s">
        <v>91</v>
      </c>
      <c r="C100" t="s">
        <v>92</v>
      </c>
      <c r="D100">
        <f>SUMIFS(招生人数!D:D,招生人数!B:B,B100,招生人数!C:C,C100)</f>
        <v>0</v>
      </c>
      <c r="E100">
        <f t="shared" si="2"/>
        <v>0</v>
      </c>
      <c r="F100" s="45">
        <v>2018</v>
      </c>
      <c r="G100" t="s">
        <v>190</v>
      </c>
    </row>
    <row r="101" spans="1:7">
      <c r="A101">
        <f>SUBTOTAL(103,C$1:C101)-1</f>
        <v>100</v>
      </c>
      <c r="B101" t="s">
        <v>91</v>
      </c>
      <c r="C101" t="s">
        <v>93</v>
      </c>
      <c r="D101">
        <f>SUMIFS(招生人数!D:D,招生人数!B:B,B101,招生人数!C:C,C101)</f>
        <v>0</v>
      </c>
      <c r="E101">
        <f t="shared" si="2"/>
        <v>0</v>
      </c>
      <c r="F101" s="45">
        <v>2018</v>
      </c>
      <c r="G101" t="s">
        <v>190</v>
      </c>
    </row>
    <row r="102" spans="1:7">
      <c r="A102">
        <f>SUBTOTAL(103,C$1:C102)-1</f>
        <v>101</v>
      </c>
      <c r="B102" t="s">
        <v>91</v>
      </c>
      <c r="C102" t="s">
        <v>94</v>
      </c>
      <c r="D102">
        <f>SUMIFS(招生人数!D:D,招生人数!B:B,B102,招生人数!C:C,C102)</f>
        <v>130</v>
      </c>
      <c r="E102">
        <f t="shared" si="2"/>
        <v>12.35</v>
      </c>
      <c r="F102" s="45">
        <v>2018</v>
      </c>
      <c r="G102" t="s">
        <v>190</v>
      </c>
    </row>
    <row r="103" spans="1:7">
      <c r="A103">
        <f>SUBTOTAL(103,C$1:C103)-1</f>
        <v>102</v>
      </c>
      <c r="B103" t="s">
        <v>91</v>
      </c>
      <c r="C103" t="s">
        <v>95</v>
      </c>
      <c r="D103">
        <f>SUMIFS(招生人数!D:D,招生人数!B:B,B103,招生人数!C:C,C103)</f>
        <v>64</v>
      </c>
      <c r="E103">
        <f t="shared" si="2"/>
        <v>6.08</v>
      </c>
      <c r="F103" s="45">
        <v>2018</v>
      </c>
      <c r="G103" t="s">
        <v>190</v>
      </c>
    </row>
    <row r="104" spans="1:7">
      <c r="A104">
        <f>SUBTOTAL(103,C$1:C104)-1</f>
        <v>103</v>
      </c>
      <c r="B104" t="s">
        <v>91</v>
      </c>
      <c r="C104" t="s">
        <v>96</v>
      </c>
      <c r="D104">
        <f>SUMIFS(招生人数!D:D,招生人数!B:B,B104,招生人数!C:C,C104)</f>
        <v>0</v>
      </c>
      <c r="E104">
        <f t="shared" si="2"/>
        <v>0</v>
      </c>
      <c r="F104" s="45">
        <v>2018</v>
      </c>
      <c r="G104" t="s">
        <v>190</v>
      </c>
    </row>
    <row r="105" spans="1:7">
      <c r="A105">
        <f>SUBTOTAL(103,C$1:C105)-1</f>
        <v>104</v>
      </c>
      <c r="B105" t="s">
        <v>91</v>
      </c>
      <c r="C105" t="s">
        <v>97</v>
      </c>
      <c r="D105">
        <f>SUMIFS(招生人数!D:D,招生人数!B:B,B105,招生人数!C:C,C105)</f>
        <v>0</v>
      </c>
      <c r="E105">
        <f t="shared" si="2"/>
        <v>0</v>
      </c>
      <c r="F105" s="45">
        <v>2018</v>
      </c>
      <c r="G105" t="s">
        <v>190</v>
      </c>
    </row>
    <row r="106" spans="1:7">
      <c r="A106">
        <f>SUBTOTAL(103,C$1:C106)-1</f>
        <v>105</v>
      </c>
      <c r="B106" t="s">
        <v>91</v>
      </c>
      <c r="C106" t="s">
        <v>98</v>
      </c>
      <c r="D106">
        <f>SUMIFS(招生人数!D:D,招生人数!B:B,B106,招生人数!C:C,C106)</f>
        <v>0</v>
      </c>
      <c r="E106">
        <f t="shared" si="2"/>
        <v>0</v>
      </c>
      <c r="F106" s="45">
        <v>2018</v>
      </c>
      <c r="G106" t="s">
        <v>190</v>
      </c>
    </row>
    <row r="107" spans="1:7">
      <c r="A107">
        <f>SUBTOTAL(103,C$1:C107)-1</f>
        <v>106</v>
      </c>
      <c r="B107" t="s">
        <v>91</v>
      </c>
      <c r="C107" t="s">
        <v>99</v>
      </c>
      <c r="D107">
        <f>SUMIFS(招生人数!D:D,招生人数!B:B,B107,招生人数!C:C,C107)</f>
        <v>195</v>
      </c>
      <c r="E107">
        <f t="shared" si="2"/>
        <v>18.53</v>
      </c>
      <c r="F107" s="45">
        <v>2018</v>
      </c>
      <c r="G107" t="s">
        <v>190</v>
      </c>
    </row>
    <row r="108" spans="1:7">
      <c r="A108">
        <f>SUBTOTAL(103,C$1:C108)-1</f>
        <v>107</v>
      </c>
      <c r="B108" t="s">
        <v>91</v>
      </c>
      <c r="C108" t="s">
        <v>100</v>
      </c>
      <c r="D108">
        <f>SUMIFS(招生人数!D:D,招生人数!B:B,B108,招生人数!C:C,C108)</f>
        <v>0</v>
      </c>
      <c r="E108">
        <f t="shared" si="2"/>
        <v>0</v>
      </c>
      <c r="F108" s="45">
        <v>2018</v>
      </c>
      <c r="G108" t="s">
        <v>190</v>
      </c>
    </row>
    <row r="109" spans="1:7">
      <c r="A109">
        <f>SUBTOTAL(103,C$1:C109)-1</f>
        <v>108</v>
      </c>
      <c r="B109" t="s">
        <v>91</v>
      </c>
      <c r="C109" t="s">
        <v>101</v>
      </c>
      <c r="D109">
        <f>SUMIFS(招生人数!D:D,招生人数!B:B,B109,招生人数!C:C,C109)</f>
        <v>0</v>
      </c>
      <c r="E109">
        <f t="shared" si="2"/>
        <v>0</v>
      </c>
      <c r="F109" s="45">
        <v>2018</v>
      </c>
      <c r="G109" t="s">
        <v>190</v>
      </c>
    </row>
    <row r="110" spans="1:7">
      <c r="A110">
        <f>SUBTOTAL(103,C$1:C110)-1</f>
        <v>109</v>
      </c>
      <c r="B110" t="s">
        <v>91</v>
      </c>
      <c r="C110" t="s">
        <v>102</v>
      </c>
      <c r="D110">
        <f>SUMIFS(招生人数!D:D,招生人数!B:B,B110,招生人数!C:C,C110)</f>
        <v>0</v>
      </c>
      <c r="E110">
        <f t="shared" si="2"/>
        <v>0</v>
      </c>
      <c r="F110" s="45">
        <v>2018</v>
      </c>
      <c r="G110" t="s">
        <v>190</v>
      </c>
    </row>
    <row r="111" spans="1:7">
      <c r="A111">
        <f>SUBTOTAL(103,C$1:C111)-1</f>
        <v>110</v>
      </c>
      <c r="B111" t="s">
        <v>91</v>
      </c>
      <c r="C111" s="47" t="s">
        <v>103</v>
      </c>
      <c r="D111">
        <f>SUMIFS(招生人数!D:D,招生人数!B:B,B111,招生人数!C:C,C111)</f>
        <v>98</v>
      </c>
      <c r="E111">
        <f>ROUND((D111*0.095),2)*2</f>
        <v>18.62</v>
      </c>
      <c r="F111" s="45">
        <v>2018</v>
      </c>
      <c r="G111" t="s">
        <v>190</v>
      </c>
    </row>
    <row r="112" spans="1:7">
      <c r="A112">
        <f>SUBTOTAL(103,C$1:C112)-1</f>
        <v>111</v>
      </c>
      <c r="B112" t="s">
        <v>91</v>
      </c>
      <c r="C112" t="s">
        <v>104</v>
      </c>
      <c r="D112">
        <f>SUMIFS(招生人数!D:D,招生人数!B:B,B112,招生人数!C:C,C112)</f>
        <v>0</v>
      </c>
      <c r="E112">
        <f t="shared" ref="E112:E122" si="3">ROUND((D112*0.095),2)</f>
        <v>0</v>
      </c>
      <c r="F112" s="45">
        <v>2018</v>
      </c>
      <c r="G112" t="s">
        <v>190</v>
      </c>
    </row>
    <row r="113" spans="1:7">
      <c r="A113">
        <f>SUBTOTAL(103,C$1:C113)-1</f>
        <v>112</v>
      </c>
      <c r="B113" t="s">
        <v>105</v>
      </c>
      <c r="C113" t="s">
        <v>106</v>
      </c>
      <c r="D113">
        <f>SUMIFS(招生人数!D:D,招生人数!B:B,B113,招生人数!C:C,C113)</f>
        <v>0</v>
      </c>
      <c r="E113">
        <f t="shared" si="3"/>
        <v>0</v>
      </c>
      <c r="F113" s="45">
        <v>2018</v>
      </c>
      <c r="G113" t="s">
        <v>190</v>
      </c>
    </row>
    <row r="114" spans="1:7">
      <c r="A114">
        <f>SUBTOTAL(103,C$1:C114)-1</f>
        <v>113</v>
      </c>
      <c r="B114" t="s">
        <v>105</v>
      </c>
      <c r="C114" t="s">
        <v>107</v>
      </c>
      <c r="D114">
        <f>SUMIFS(招生人数!D:D,招生人数!B:B,B114,招生人数!C:C,C114)</f>
        <v>0</v>
      </c>
      <c r="E114">
        <f t="shared" si="3"/>
        <v>0</v>
      </c>
      <c r="F114" s="45">
        <v>2018</v>
      </c>
      <c r="G114" t="s">
        <v>190</v>
      </c>
    </row>
    <row r="115" spans="1:7">
      <c r="A115">
        <f>SUBTOTAL(103,C$1:C115)-1</f>
        <v>114</v>
      </c>
      <c r="B115" t="s">
        <v>105</v>
      </c>
      <c r="C115" t="s">
        <v>108</v>
      </c>
      <c r="D115">
        <f>SUMIFS(招生人数!D:D,招生人数!B:B,B115,招生人数!C:C,C115)</f>
        <v>0</v>
      </c>
      <c r="E115">
        <f t="shared" si="3"/>
        <v>0</v>
      </c>
      <c r="F115" s="45">
        <v>2018</v>
      </c>
      <c r="G115" t="s">
        <v>190</v>
      </c>
    </row>
    <row r="116" spans="1:7">
      <c r="A116">
        <f>SUBTOTAL(103,C$1:C116)-1</f>
        <v>115</v>
      </c>
      <c r="B116" t="s">
        <v>105</v>
      </c>
      <c r="C116" t="s">
        <v>109</v>
      </c>
      <c r="D116">
        <f>SUMIFS(招生人数!D:D,招生人数!B:B,B116,招生人数!C:C,C116)</f>
        <v>0</v>
      </c>
      <c r="E116">
        <f t="shared" si="3"/>
        <v>0</v>
      </c>
      <c r="F116" s="45">
        <v>2018</v>
      </c>
      <c r="G116" t="s">
        <v>190</v>
      </c>
    </row>
    <row r="117" spans="1:7">
      <c r="A117">
        <f>SUBTOTAL(103,C$1:C117)-1</f>
        <v>116</v>
      </c>
      <c r="B117" t="s">
        <v>105</v>
      </c>
      <c r="C117" t="s">
        <v>110</v>
      </c>
      <c r="D117">
        <f>SUMIFS(招生人数!D:D,招生人数!B:B,B117,招生人数!C:C,C117)</f>
        <v>0</v>
      </c>
      <c r="E117">
        <f t="shared" si="3"/>
        <v>0</v>
      </c>
      <c r="F117" s="45">
        <v>2018</v>
      </c>
      <c r="G117" t="s">
        <v>190</v>
      </c>
    </row>
    <row r="118" spans="1:7">
      <c r="A118">
        <f>SUBTOTAL(103,C$1:C118)-1</f>
        <v>117</v>
      </c>
      <c r="B118" t="s">
        <v>105</v>
      </c>
      <c r="C118" t="s">
        <v>138</v>
      </c>
      <c r="D118">
        <f>SUMIFS(招生人数!D:D,招生人数!B:B,B118,招生人数!C:C,C118)</f>
        <v>124</v>
      </c>
      <c r="E118">
        <f t="shared" si="3"/>
        <v>11.78</v>
      </c>
      <c r="F118" s="45">
        <v>2018</v>
      </c>
      <c r="G118" t="s">
        <v>190</v>
      </c>
    </row>
    <row r="119" spans="1:7">
      <c r="A119">
        <f>SUBTOTAL(103,C$1:C119)-1</f>
        <v>118</v>
      </c>
      <c r="B119" t="s">
        <v>105</v>
      </c>
      <c r="C119" t="s">
        <v>134</v>
      </c>
      <c r="D119">
        <f>SUMIFS(招生人数!D:D,招生人数!B:B,B119,招生人数!C:C,C119)</f>
        <v>0</v>
      </c>
      <c r="E119">
        <f t="shared" si="3"/>
        <v>0</v>
      </c>
      <c r="F119" s="45">
        <v>2018</v>
      </c>
      <c r="G119" t="s">
        <v>190</v>
      </c>
    </row>
    <row r="120" spans="1:7">
      <c r="A120">
        <f>SUBTOTAL(103,C$1:C120)-1</f>
        <v>119</v>
      </c>
      <c r="B120" t="s">
        <v>105</v>
      </c>
      <c r="C120" t="s">
        <v>111</v>
      </c>
      <c r="D120">
        <f>SUMIFS(招生人数!D:D,招生人数!B:B,B120,招生人数!C:C,C120)</f>
        <v>0</v>
      </c>
      <c r="E120">
        <f t="shared" si="3"/>
        <v>0</v>
      </c>
      <c r="F120" s="45">
        <v>2018</v>
      </c>
      <c r="G120" t="s">
        <v>190</v>
      </c>
    </row>
    <row r="121" spans="1:7">
      <c r="A121">
        <f>SUBTOTAL(103,C$1:C121)-1</f>
        <v>120</v>
      </c>
      <c r="B121" t="s">
        <v>105</v>
      </c>
      <c r="C121" t="s">
        <v>112</v>
      </c>
      <c r="D121">
        <f>SUMIFS(招生人数!D:D,招生人数!B:B,B121,招生人数!C:C,C121)</f>
        <v>0</v>
      </c>
      <c r="E121">
        <f t="shared" si="3"/>
        <v>0</v>
      </c>
      <c r="F121" s="45">
        <v>2018</v>
      </c>
      <c r="G121" t="s">
        <v>190</v>
      </c>
    </row>
    <row r="122" spans="1:7">
      <c r="A122">
        <f>SUBTOTAL(103,C$1:C122)-1</f>
        <v>121</v>
      </c>
      <c r="B122" t="s">
        <v>105</v>
      </c>
      <c r="C122" t="s">
        <v>113</v>
      </c>
      <c r="D122">
        <f>SUMIFS(招生人数!D:D,招生人数!B:B,B122,招生人数!C:C,C122)</f>
        <v>99</v>
      </c>
      <c r="E122">
        <f t="shared" si="3"/>
        <v>9.41</v>
      </c>
      <c r="F122" s="45">
        <v>2018</v>
      </c>
      <c r="G122" t="s">
        <v>190</v>
      </c>
    </row>
    <row r="123" spans="1:7">
      <c r="A123">
        <f>SUBTOTAL(103,C$1:C123)-1</f>
        <v>122</v>
      </c>
      <c r="B123" t="s">
        <v>105</v>
      </c>
      <c r="C123" s="47" t="s">
        <v>114</v>
      </c>
      <c r="D123">
        <f>SUMIFS(招生人数!D:D,招生人数!B:B,B123,招生人数!C:C,C123)</f>
        <v>0</v>
      </c>
      <c r="E123">
        <f>ROUND((D123*0.095),2)*2</f>
        <v>0</v>
      </c>
      <c r="F123" s="45">
        <v>2018</v>
      </c>
      <c r="G123" t="s">
        <v>190</v>
      </c>
    </row>
    <row r="124" spans="1:7">
      <c r="A124">
        <f>SUBTOTAL(103,C$1:C124)-1</f>
        <v>123</v>
      </c>
      <c r="B124" t="s">
        <v>105</v>
      </c>
      <c r="C124" t="s">
        <v>192</v>
      </c>
      <c r="D124">
        <f>SUMIFS(招生人数!D:D,招生人数!B:B,B124,招生人数!C:C,C124)</f>
        <v>0</v>
      </c>
      <c r="E124">
        <f t="shared" ref="E124:E164" si="4">ROUND((D124*0.095),2)</f>
        <v>0</v>
      </c>
      <c r="F124" s="45">
        <v>2018</v>
      </c>
      <c r="G124" t="s">
        <v>190</v>
      </c>
    </row>
    <row r="125" spans="1:7">
      <c r="A125">
        <f>SUBTOTAL(103,C$1:C125)-1</f>
        <v>124</v>
      </c>
      <c r="B125" t="s">
        <v>105</v>
      </c>
      <c r="C125" t="s">
        <v>115</v>
      </c>
      <c r="D125">
        <f>SUMIFS(招生人数!D:D,招生人数!B:B,B125,招生人数!C:C,C125)</f>
        <v>0</v>
      </c>
      <c r="E125">
        <f t="shared" si="4"/>
        <v>0</v>
      </c>
      <c r="F125" s="45">
        <v>2018</v>
      </c>
      <c r="G125" t="s">
        <v>190</v>
      </c>
    </row>
    <row r="126" spans="1:7">
      <c r="A126">
        <f>SUBTOTAL(103,C$1:C126)-1</f>
        <v>125</v>
      </c>
      <c r="B126" t="s">
        <v>9</v>
      </c>
      <c r="C126" t="s">
        <v>10</v>
      </c>
      <c r="D126">
        <f>SUMIFS(招生人数!G:G,招生人数!B:B,B2,招生人数!C:C,C2)</f>
        <v>47</v>
      </c>
      <c r="E126">
        <f t="shared" si="4"/>
        <v>4.47</v>
      </c>
      <c r="F126" s="45">
        <v>2019</v>
      </c>
      <c r="G126" t="s">
        <v>193</v>
      </c>
    </row>
    <row r="127" spans="1:7">
      <c r="A127">
        <f>SUBTOTAL(103,C$1:C127)-1</f>
        <v>126</v>
      </c>
      <c r="B127" t="s">
        <v>9</v>
      </c>
      <c r="C127" t="s">
        <v>11</v>
      </c>
      <c r="D127">
        <f>SUMIFS(招生人数!G:G,招生人数!B:B,B3,招生人数!C:C,C3)</f>
        <v>50</v>
      </c>
      <c r="E127">
        <f t="shared" si="4"/>
        <v>4.75</v>
      </c>
      <c r="F127" s="45">
        <v>2019</v>
      </c>
      <c r="G127" t="s">
        <v>193</v>
      </c>
    </row>
    <row r="128" spans="1:7">
      <c r="A128">
        <f>SUBTOTAL(103,C$1:C128)-1</f>
        <v>127</v>
      </c>
      <c r="B128" t="s">
        <v>9</v>
      </c>
      <c r="C128" t="s">
        <v>12</v>
      </c>
      <c r="D128">
        <f>SUMIFS(招生人数!G:G,招生人数!B:B,B4,招生人数!C:C,C4)</f>
        <v>45</v>
      </c>
      <c r="E128">
        <f t="shared" si="4"/>
        <v>4.28</v>
      </c>
      <c r="F128" s="45">
        <v>2019</v>
      </c>
      <c r="G128" t="s">
        <v>193</v>
      </c>
    </row>
    <row r="129" spans="1:7">
      <c r="A129">
        <f>SUBTOTAL(103,C$1:C129)-1</f>
        <v>128</v>
      </c>
      <c r="B129" t="s">
        <v>9</v>
      </c>
      <c r="C129" t="s">
        <v>118</v>
      </c>
      <c r="D129">
        <f>SUMIFS(招生人数!G:G,招生人数!B:B,B5,招生人数!C:C,C5)</f>
        <v>50</v>
      </c>
      <c r="E129">
        <f t="shared" si="4"/>
        <v>4.75</v>
      </c>
      <c r="F129" s="45">
        <v>2019</v>
      </c>
      <c r="G129" t="s">
        <v>193</v>
      </c>
    </row>
    <row r="130" spans="1:7">
      <c r="A130">
        <f>SUBTOTAL(103,C$1:C130)-1</f>
        <v>129</v>
      </c>
      <c r="B130" t="s">
        <v>9</v>
      </c>
      <c r="C130" t="s">
        <v>13</v>
      </c>
      <c r="D130">
        <f>SUMIFS(招生人数!G:G,招生人数!B:B,B6,招生人数!C:C,C6)</f>
        <v>37</v>
      </c>
      <c r="E130">
        <f t="shared" si="4"/>
        <v>3.52</v>
      </c>
      <c r="F130" s="45">
        <v>2019</v>
      </c>
      <c r="G130" t="s">
        <v>193</v>
      </c>
    </row>
    <row r="131" spans="1:7">
      <c r="A131">
        <f>SUBTOTAL(103,C$1:C131)-1</f>
        <v>130</v>
      </c>
      <c r="B131" t="s">
        <v>9</v>
      </c>
      <c r="C131" t="s">
        <v>14</v>
      </c>
      <c r="D131">
        <f>SUMIFS(招生人数!G:G,招生人数!B:B,B7,招生人数!C:C,C7)</f>
        <v>0</v>
      </c>
      <c r="E131">
        <f t="shared" si="4"/>
        <v>0</v>
      </c>
      <c r="F131" s="45">
        <v>2019</v>
      </c>
      <c r="G131" t="s">
        <v>193</v>
      </c>
    </row>
    <row r="132" spans="1:7">
      <c r="A132">
        <f>SUBTOTAL(103,C$1:C132)-1</f>
        <v>131</v>
      </c>
      <c r="B132" t="s">
        <v>9</v>
      </c>
      <c r="C132" t="s">
        <v>119</v>
      </c>
      <c r="D132">
        <f>SUMIFS(招生人数!G:G,招生人数!B:B,B8,招生人数!C:C,C8)</f>
        <v>43</v>
      </c>
      <c r="E132">
        <f t="shared" si="4"/>
        <v>4.09</v>
      </c>
      <c r="F132" s="45">
        <v>2019</v>
      </c>
      <c r="G132" t="s">
        <v>193</v>
      </c>
    </row>
    <row r="133" spans="1:7">
      <c r="A133">
        <f>SUBTOTAL(103,C$1:C133)-1</f>
        <v>132</v>
      </c>
      <c r="B133" t="s">
        <v>9</v>
      </c>
      <c r="C133" t="s">
        <v>15</v>
      </c>
      <c r="D133">
        <f>SUMIFS(招生人数!G:G,招生人数!B:B,B9,招生人数!C:C,C9)</f>
        <v>89</v>
      </c>
      <c r="E133">
        <f t="shared" si="4"/>
        <v>8.46</v>
      </c>
      <c r="F133" s="45">
        <v>2019</v>
      </c>
      <c r="G133" t="s">
        <v>193</v>
      </c>
    </row>
    <row r="134" spans="1:7">
      <c r="A134">
        <f>SUBTOTAL(103,C$1:C134)-1</f>
        <v>133</v>
      </c>
      <c r="B134" t="s">
        <v>9</v>
      </c>
      <c r="C134" t="s">
        <v>16</v>
      </c>
      <c r="D134">
        <f>SUMIFS(招生人数!G:G,招生人数!B:B,B10,招生人数!C:C,C10)</f>
        <v>0</v>
      </c>
      <c r="E134">
        <f t="shared" si="4"/>
        <v>0</v>
      </c>
      <c r="F134" s="45">
        <v>2019</v>
      </c>
      <c r="G134" t="s">
        <v>193</v>
      </c>
    </row>
    <row r="135" spans="1:7">
      <c r="A135">
        <f>SUBTOTAL(103,C$1:C135)-1</f>
        <v>134</v>
      </c>
      <c r="B135" t="s">
        <v>9</v>
      </c>
      <c r="C135" t="s">
        <v>17</v>
      </c>
      <c r="D135">
        <f>SUMIFS(招生人数!G:G,招生人数!B:B,B11,招生人数!C:C,C11)</f>
        <v>41</v>
      </c>
      <c r="E135">
        <f t="shared" si="4"/>
        <v>3.9</v>
      </c>
      <c r="F135" s="45">
        <v>2019</v>
      </c>
      <c r="G135" t="s">
        <v>193</v>
      </c>
    </row>
    <row r="136" spans="1:7">
      <c r="A136">
        <f>SUBTOTAL(103,C$1:C136)-1</f>
        <v>135</v>
      </c>
      <c r="B136" t="s">
        <v>18</v>
      </c>
      <c r="C136" t="s">
        <v>19</v>
      </c>
      <c r="D136">
        <f>SUMIFS(招生人数!G:G,招生人数!B:B,B12,招生人数!C:C,C12)</f>
        <v>34</v>
      </c>
      <c r="E136">
        <f t="shared" si="4"/>
        <v>3.23</v>
      </c>
      <c r="F136" s="45">
        <v>2019</v>
      </c>
      <c r="G136" t="s">
        <v>193</v>
      </c>
    </row>
    <row r="137" spans="1:7">
      <c r="A137">
        <f>SUBTOTAL(103,C$1:C137)-1</f>
        <v>136</v>
      </c>
      <c r="B137" t="s">
        <v>18</v>
      </c>
      <c r="C137" t="s">
        <v>20</v>
      </c>
      <c r="D137">
        <f>SUMIFS(招生人数!G:G,招生人数!B:B,B13,招生人数!C:C,C13)</f>
        <v>140</v>
      </c>
      <c r="E137">
        <f t="shared" si="4"/>
        <v>13.3</v>
      </c>
      <c r="F137" s="45">
        <v>2019</v>
      </c>
      <c r="G137" t="s">
        <v>193</v>
      </c>
    </row>
    <row r="138" spans="1:7">
      <c r="A138">
        <f>SUBTOTAL(103,C$1:C138)-1</f>
        <v>137</v>
      </c>
      <c r="B138" t="s">
        <v>18</v>
      </c>
      <c r="C138" t="s">
        <v>21</v>
      </c>
      <c r="D138">
        <f>SUMIFS(招生人数!G:G,招生人数!B:B,B14,招生人数!C:C,C14)</f>
        <v>72</v>
      </c>
      <c r="E138">
        <f t="shared" si="4"/>
        <v>6.84</v>
      </c>
      <c r="F138" s="45">
        <v>2019</v>
      </c>
      <c r="G138" t="s">
        <v>193</v>
      </c>
    </row>
    <row r="139" spans="1:7">
      <c r="A139">
        <f>SUBTOTAL(103,C$1:C139)-1</f>
        <v>138</v>
      </c>
      <c r="B139" t="s">
        <v>18</v>
      </c>
      <c r="C139" t="s">
        <v>22</v>
      </c>
      <c r="D139">
        <f>SUMIFS(招生人数!G:G,招生人数!B:B,B15,招生人数!C:C,C15)</f>
        <v>59</v>
      </c>
      <c r="E139">
        <f t="shared" si="4"/>
        <v>5.61</v>
      </c>
      <c r="F139" s="45">
        <v>2019</v>
      </c>
      <c r="G139" t="s">
        <v>193</v>
      </c>
    </row>
    <row r="140" spans="1:7">
      <c r="A140">
        <f>SUBTOTAL(103,C$1:C140)-1</f>
        <v>139</v>
      </c>
      <c r="B140" t="s">
        <v>18</v>
      </c>
      <c r="C140" t="s">
        <v>23</v>
      </c>
      <c r="D140">
        <f>SUMIFS(招生人数!G:G,招生人数!B:B,B16,招生人数!C:C,C16)</f>
        <v>70</v>
      </c>
      <c r="E140">
        <f t="shared" si="4"/>
        <v>6.65</v>
      </c>
      <c r="F140" s="45">
        <v>2019</v>
      </c>
      <c r="G140" t="s">
        <v>193</v>
      </c>
    </row>
    <row r="141" spans="1:7">
      <c r="A141">
        <f>SUBTOTAL(103,C$1:C141)-1</f>
        <v>140</v>
      </c>
      <c r="B141" t="s">
        <v>18</v>
      </c>
      <c r="C141" t="s">
        <v>24</v>
      </c>
      <c r="D141">
        <f>SUMIFS(招生人数!G:G,招生人数!B:B,B17,招生人数!C:C,C17)</f>
        <v>53</v>
      </c>
      <c r="E141">
        <f t="shared" si="4"/>
        <v>5.04</v>
      </c>
      <c r="F141" s="45">
        <v>2019</v>
      </c>
      <c r="G141" t="s">
        <v>193</v>
      </c>
    </row>
    <row r="142" spans="1:7">
      <c r="A142">
        <f>SUBTOTAL(103,C$1:C142)-1</f>
        <v>141</v>
      </c>
      <c r="B142" t="s">
        <v>191</v>
      </c>
      <c r="C142" t="s">
        <v>19</v>
      </c>
      <c r="D142">
        <f>SUMIFS(招生人数!G:G,招生人数!B:B,B18,招生人数!C:C,C18)</f>
        <v>0</v>
      </c>
      <c r="E142">
        <f t="shared" si="4"/>
        <v>0</v>
      </c>
      <c r="F142" s="45">
        <v>2019</v>
      </c>
      <c r="G142" t="s">
        <v>193</v>
      </c>
    </row>
    <row r="143" spans="1:7">
      <c r="A143">
        <f>SUBTOTAL(103,C$1:C143)-1</f>
        <v>142</v>
      </c>
      <c r="B143" t="s">
        <v>191</v>
      </c>
      <c r="C143" t="s">
        <v>20</v>
      </c>
      <c r="D143">
        <f>SUMIFS(招生人数!G:G,招生人数!B:B,B19,招生人数!C:C,C19)</f>
        <v>0</v>
      </c>
      <c r="E143">
        <f t="shared" si="4"/>
        <v>0</v>
      </c>
      <c r="F143" s="45">
        <v>2019</v>
      </c>
      <c r="G143" t="s">
        <v>193</v>
      </c>
    </row>
    <row r="144" spans="1:7">
      <c r="A144">
        <f>SUBTOTAL(103,C$1:C144)-1</f>
        <v>143</v>
      </c>
      <c r="B144" t="s">
        <v>191</v>
      </c>
      <c r="C144" t="s">
        <v>21</v>
      </c>
      <c r="D144">
        <f>SUMIFS(招生人数!G:G,招生人数!B:B,B20,招生人数!C:C,C20)</f>
        <v>0</v>
      </c>
      <c r="E144">
        <f t="shared" si="4"/>
        <v>0</v>
      </c>
      <c r="F144" s="45">
        <v>2019</v>
      </c>
      <c r="G144" t="s">
        <v>193</v>
      </c>
    </row>
    <row r="145" spans="1:7">
      <c r="A145">
        <f>SUBTOTAL(103,C$1:C145)-1</f>
        <v>144</v>
      </c>
      <c r="B145" t="s">
        <v>191</v>
      </c>
      <c r="C145" t="s">
        <v>22</v>
      </c>
      <c r="D145">
        <f>SUMIFS(招生人数!G:G,招生人数!B:B,B21,招生人数!C:C,C21)</f>
        <v>0</v>
      </c>
      <c r="E145">
        <f t="shared" si="4"/>
        <v>0</v>
      </c>
      <c r="F145" s="45">
        <v>2019</v>
      </c>
      <c r="G145" t="s">
        <v>193</v>
      </c>
    </row>
    <row r="146" spans="1:7">
      <c r="A146">
        <f>SUBTOTAL(103,C$1:C146)-1</f>
        <v>145</v>
      </c>
      <c r="B146" t="s">
        <v>191</v>
      </c>
      <c r="C146" t="s">
        <v>23</v>
      </c>
      <c r="D146">
        <f>SUMIFS(招生人数!G:G,招生人数!B:B,B22,招生人数!C:C,C22)</f>
        <v>0</v>
      </c>
      <c r="E146">
        <f t="shared" si="4"/>
        <v>0</v>
      </c>
      <c r="F146" s="45">
        <v>2019</v>
      </c>
      <c r="G146" t="s">
        <v>193</v>
      </c>
    </row>
    <row r="147" spans="1:7">
      <c r="A147">
        <f>SUBTOTAL(103,C$1:C147)-1</f>
        <v>146</v>
      </c>
      <c r="B147" t="s">
        <v>191</v>
      </c>
      <c r="C147" t="s">
        <v>24</v>
      </c>
      <c r="D147">
        <f>SUMIFS(招生人数!G:G,招生人数!B:B,B23,招生人数!C:C,C23)</f>
        <v>0</v>
      </c>
      <c r="E147">
        <f t="shared" si="4"/>
        <v>0</v>
      </c>
      <c r="F147" s="45">
        <v>2019</v>
      </c>
      <c r="G147" t="s">
        <v>193</v>
      </c>
    </row>
    <row r="148" spans="1:7">
      <c r="A148">
        <f>SUBTOTAL(103,C$1:C148)-1</f>
        <v>147</v>
      </c>
      <c r="B148" t="s">
        <v>25</v>
      </c>
      <c r="C148" t="s">
        <v>26</v>
      </c>
      <c r="D148">
        <f>SUMIFS(招生人数!G:G,招生人数!B:B,B24,招生人数!C:C,C24)</f>
        <v>37</v>
      </c>
      <c r="E148">
        <f t="shared" si="4"/>
        <v>3.52</v>
      </c>
      <c r="F148" s="45">
        <v>2019</v>
      </c>
      <c r="G148" t="s">
        <v>193</v>
      </c>
    </row>
    <row r="149" spans="1:7">
      <c r="A149">
        <f>SUBTOTAL(103,C$1:C149)-1</f>
        <v>148</v>
      </c>
      <c r="B149" t="s">
        <v>25</v>
      </c>
      <c r="C149" s="47" t="s">
        <v>27</v>
      </c>
      <c r="D149">
        <f>SUMIFS(招生人数!G:G,招生人数!B:B,B25,招生人数!C:C,C25)</f>
        <v>41</v>
      </c>
      <c r="E149">
        <f t="shared" si="4"/>
        <v>3.9</v>
      </c>
      <c r="F149" s="45">
        <v>2019</v>
      </c>
      <c r="G149" t="s">
        <v>193</v>
      </c>
    </row>
    <row r="150" spans="1:7">
      <c r="A150">
        <f>SUBTOTAL(103,C$1:C150)-1</f>
        <v>149</v>
      </c>
      <c r="B150" t="s">
        <v>25</v>
      </c>
      <c r="C150" t="s">
        <v>28</v>
      </c>
      <c r="D150">
        <f>SUMIFS(招生人数!G:G,招生人数!B:B,B26,招生人数!C:C,C26)</f>
        <v>100</v>
      </c>
      <c r="E150">
        <f t="shared" si="4"/>
        <v>9.5</v>
      </c>
      <c r="F150" s="45">
        <v>2019</v>
      </c>
      <c r="G150" t="s">
        <v>193</v>
      </c>
    </row>
    <row r="151" spans="1:7">
      <c r="A151">
        <f>SUBTOTAL(103,C$1:C151)-1</f>
        <v>150</v>
      </c>
      <c r="B151" t="s">
        <v>25</v>
      </c>
      <c r="C151" t="s">
        <v>29</v>
      </c>
      <c r="D151">
        <f>SUMIFS(招生人数!G:G,招生人数!B:B,B27,招生人数!C:C,C27)</f>
        <v>18</v>
      </c>
      <c r="E151">
        <f t="shared" si="4"/>
        <v>1.71</v>
      </c>
      <c r="F151" s="45">
        <v>2019</v>
      </c>
      <c r="G151" t="s">
        <v>193</v>
      </c>
    </row>
    <row r="152" spans="1:7">
      <c r="A152">
        <f>SUBTOTAL(103,C$1:C152)-1</f>
        <v>151</v>
      </c>
      <c r="B152" t="s">
        <v>25</v>
      </c>
      <c r="C152" t="s">
        <v>30</v>
      </c>
      <c r="D152">
        <f>SUMIFS(招生人数!G:G,招生人数!B:B,B28,招生人数!C:C,C28)</f>
        <v>18</v>
      </c>
      <c r="E152">
        <f t="shared" si="4"/>
        <v>1.71</v>
      </c>
      <c r="F152" s="45">
        <v>2019</v>
      </c>
      <c r="G152" t="s">
        <v>193</v>
      </c>
    </row>
    <row r="153" spans="1:7">
      <c r="A153">
        <f>SUBTOTAL(103,C$1:C153)-1</f>
        <v>152</v>
      </c>
      <c r="B153" t="s">
        <v>25</v>
      </c>
      <c r="C153" t="s">
        <v>120</v>
      </c>
      <c r="D153">
        <f>SUMIFS(招生人数!G:G,招生人数!B:B,B29,招生人数!C:C,C29)</f>
        <v>72</v>
      </c>
      <c r="E153">
        <f t="shared" si="4"/>
        <v>6.84</v>
      </c>
      <c r="F153" s="45">
        <v>2019</v>
      </c>
      <c r="G153" t="s">
        <v>193</v>
      </c>
    </row>
    <row r="154" spans="1:7">
      <c r="A154">
        <f>SUBTOTAL(103,C$1:C154)-1</f>
        <v>153</v>
      </c>
      <c r="B154" t="s">
        <v>25</v>
      </c>
      <c r="C154" t="s">
        <v>31</v>
      </c>
      <c r="D154">
        <f>SUMIFS(招生人数!G:G,招生人数!B:B,B30,招生人数!C:C,C30)</f>
        <v>22</v>
      </c>
      <c r="E154">
        <f t="shared" si="4"/>
        <v>2.09</v>
      </c>
      <c r="F154" s="45">
        <v>2019</v>
      </c>
      <c r="G154" t="s">
        <v>193</v>
      </c>
    </row>
    <row r="155" spans="1:7">
      <c r="A155">
        <f>SUBTOTAL(103,C$1:C155)-1</f>
        <v>154</v>
      </c>
      <c r="B155" t="s">
        <v>25</v>
      </c>
      <c r="C155" t="s">
        <v>32</v>
      </c>
      <c r="D155">
        <f>SUMIFS(招生人数!G:G,招生人数!B:B,B31,招生人数!C:C,C31)</f>
        <v>58</v>
      </c>
      <c r="E155">
        <f t="shared" si="4"/>
        <v>5.51</v>
      </c>
      <c r="F155" s="45">
        <v>2019</v>
      </c>
      <c r="G155" t="s">
        <v>193</v>
      </c>
    </row>
    <row r="156" spans="1:7">
      <c r="A156">
        <f>SUBTOTAL(103,C$1:C156)-1</f>
        <v>155</v>
      </c>
      <c r="B156" t="s">
        <v>25</v>
      </c>
      <c r="C156" t="s">
        <v>33</v>
      </c>
      <c r="D156">
        <f>SUMIFS(招生人数!G:G,招生人数!B:B,B32,招生人数!C:C,C32)</f>
        <v>76</v>
      </c>
      <c r="E156">
        <f t="shared" si="4"/>
        <v>7.22</v>
      </c>
      <c r="F156" s="45">
        <v>2019</v>
      </c>
      <c r="G156" t="s">
        <v>193</v>
      </c>
    </row>
    <row r="157" spans="1:7">
      <c r="A157">
        <f>SUBTOTAL(103,C$1:C157)-1</f>
        <v>156</v>
      </c>
      <c r="B157" t="s">
        <v>25</v>
      </c>
      <c r="C157" t="s">
        <v>34</v>
      </c>
      <c r="D157">
        <f>SUMIFS(招生人数!G:G,招生人数!B:B,B33,招生人数!C:C,C33)</f>
        <v>34</v>
      </c>
      <c r="E157">
        <f t="shared" si="4"/>
        <v>3.23</v>
      </c>
      <c r="F157" s="45">
        <v>2019</v>
      </c>
      <c r="G157" t="s">
        <v>193</v>
      </c>
    </row>
    <row r="158" spans="1:7">
      <c r="A158">
        <f>SUBTOTAL(103,C$1:C158)-1</f>
        <v>157</v>
      </c>
      <c r="B158" t="s">
        <v>25</v>
      </c>
      <c r="C158" t="s">
        <v>35</v>
      </c>
      <c r="D158">
        <f>SUMIFS(招生人数!G:G,招生人数!B:B,B34,招生人数!C:C,C34)</f>
        <v>35</v>
      </c>
      <c r="E158">
        <f t="shared" si="4"/>
        <v>3.33</v>
      </c>
      <c r="F158" s="45">
        <v>2019</v>
      </c>
      <c r="G158" t="s">
        <v>193</v>
      </c>
    </row>
    <row r="159" spans="1:7">
      <c r="A159">
        <f>SUBTOTAL(103,C$1:C159)-1</f>
        <v>158</v>
      </c>
      <c r="B159" t="s">
        <v>36</v>
      </c>
      <c r="C159" t="s">
        <v>37</v>
      </c>
      <c r="D159">
        <f>SUMIFS(招生人数!G:G,招生人数!B:B,B35,招生人数!C:C,C35)</f>
        <v>63</v>
      </c>
      <c r="E159">
        <f t="shared" si="4"/>
        <v>5.99</v>
      </c>
      <c r="F159" s="45">
        <v>2019</v>
      </c>
      <c r="G159" t="s">
        <v>193</v>
      </c>
    </row>
    <row r="160" spans="1:7">
      <c r="A160">
        <f>SUBTOTAL(103,C$1:C160)-1</f>
        <v>159</v>
      </c>
      <c r="B160" t="s">
        <v>36</v>
      </c>
      <c r="C160" t="s">
        <v>38</v>
      </c>
      <c r="D160">
        <f>SUMIFS(招生人数!G:G,招生人数!B:B,B36,招生人数!C:C,C36)</f>
        <v>0</v>
      </c>
      <c r="E160">
        <f t="shared" si="4"/>
        <v>0</v>
      </c>
      <c r="F160" s="45">
        <v>2019</v>
      </c>
      <c r="G160" t="s">
        <v>193</v>
      </c>
    </row>
    <row r="161" spans="1:7">
      <c r="A161">
        <f>SUBTOTAL(103,C$1:C161)-1</f>
        <v>160</v>
      </c>
      <c r="B161" t="s">
        <v>36</v>
      </c>
      <c r="C161" t="s">
        <v>39</v>
      </c>
      <c r="D161">
        <f>SUMIFS(招生人数!G:G,招生人数!B:B,B37,招生人数!C:C,C37)</f>
        <v>73</v>
      </c>
      <c r="E161">
        <f t="shared" si="4"/>
        <v>6.94</v>
      </c>
      <c r="F161" s="45">
        <v>2019</v>
      </c>
      <c r="G161" t="s">
        <v>193</v>
      </c>
    </row>
    <row r="162" spans="1:7">
      <c r="A162">
        <f>SUBTOTAL(103,C$1:C162)-1</f>
        <v>161</v>
      </c>
      <c r="B162" t="s">
        <v>36</v>
      </c>
      <c r="C162" t="s">
        <v>40</v>
      </c>
      <c r="D162">
        <f>SUMIFS(招生人数!G:G,招生人数!B:B,B38,招生人数!C:C,C38)</f>
        <v>36</v>
      </c>
      <c r="E162">
        <f t="shared" si="4"/>
        <v>3.42</v>
      </c>
      <c r="F162" s="45">
        <v>2019</v>
      </c>
      <c r="G162" t="s">
        <v>193</v>
      </c>
    </row>
    <row r="163" spans="1:7">
      <c r="A163">
        <f>SUBTOTAL(103,C$1:C163)-1</f>
        <v>162</v>
      </c>
      <c r="B163" t="s">
        <v>36</v>
      </c>
      <c r="C163" t="s">
        <v>121</v>
      </c>
      <c r="D163">
        <f>SUMIFS(招生人数!G:G,招生人数!B:B,B39,招生人数!C:C,C39)</f>
        <v>33</v>
      </c>
      <c r="E163">
        <f t="shared" si="4"/>
        <v>3.14</v>
      </c>
      <c r="F163" s="45">
        <v>2019</v>
      </c>
      <c r="G163" t="s">
        <v>193</v>
      </c>
    </row>
    <row r="164" spans="1:7">
      <c r="A164">
        <f>SUBTOTAL(103,C$1:C164)-1</f>
        <v>163</v>
      </c>
      <c r="B164" t="s">
        <v>36</v>
      </c>
      <c r="C164" t="s">
        <v>41</v>
      </c>
      <c r="D164">
        <f>SUMIFS(招生人数!G:G,招生人数!B:B,B40,招生人数!C:C,C40)</f>
        <v>78</v>
      </c>
      <c r="E164">
        <f t="shared" si="4"/>
        <v>7.41</v>
      </c>
      <c r="F164" s="45">
        <v>2019</v>
      </c>
      <c r="G164" t="s">
        <v>193</v>
      </c>
    </row>
    <row r="165" spans="1:7">
      <c r="A165">
        <f>SUBTOTAL(103,C$1:C165)-1</f>
        <v>164</v>
      </c>
      <c r="B165" t="s">
        <v>36</v>
      </c>
      <c r="C165" s="47" t="s">
        <v>122</v>
      </c>
      <c r="D165">
        <f>SUMIFS(招生人数!G:G,招生人数!B:B,B41,招生人数!C:C,C41)</f>
        <v>0</v>
      </c>
      <c r="E165">
        <f>ROUND((D165*0.095),2)*2</f>
        <v>0</v>
      </c>
      <c r="F165" s="45">
        <v>2019</v>
      </c>
      <c r="G165" t="s">
        <v>193</v>
      </c>
    </row>
    <row r="166" spans="1:7">
      <c r="A166">
        <f>SUBTOTAL(103,C$1:C166)-1</f>
        <v>165</v>
      </c>
      <c r="B166" t="s">
        <v>36</v>
      </c>
      <c r="C166" t="s">
        <v>123</v>
      </c>
      <c r="D166">
        <f>SUMIFS(招生人数!G:G,招生人数!B:B,B42,招生人数!C:C,C42)</f>
        <v>128</v>
      </c>
      <c r="E166">
        <f t="shared" ref="E166:E185" si="5">ROUND((D166*0.095),2)</f>
        <v>12.16</v>
      </c>
      <c r="F166" s="45">
        <v>2019</v>
      </c>
      <c r="G166" t="s">
        <v>193</v>
      </c>
    </row>
    <row r="167" spans="1:7">
      <c r="A167">
        <f>SUBTOTAL(103,C$1:C167)-1</f>
        <v>166</v>
      </c>
      <c r="B167" t="s">
        <v>36</v>
      </c>
      <c r="C167" t="s">
        <v>42</v>
      </c>
      <c r="D167">
        <f>SUMIFS(招生人数!G:G,招生人数!B:B,B43,招生人数!C:C,C43)</f>
        <v>0</v>
      </c>
      <c r="E167">
        <f t="shared" si="5"/>
        <v>0</v>
      </c>
      <c r="F167" s="45">
        <v>2019</v>
      </c>
      <c r="G167" t="s">
        <v>193</v>
      </c>
    </row>
    <row r="168" spans="1:7">
      <c r="A168">
        <f>SUBTOTAL(103,C$1:C168)-1</f>
        <v>167</v>
      </c>
      <c r="B168" t="s">
        <v>36</v>
      </c>
      <c r="C168" t="s">
        <v>43</v>
      </c>
      <c r="D168">
        <f>SUMIFS(招生人数!G:G,招生人数!B:B,B44,招生人数!C:C,C44)</f>
        <v>0</v>
      </c>
      <c r="E168">
        <f t="shared" si="5"/>
        <v>0</v>
      </c>
      <c r="F168" s="45">
        <v>2019</v>
      </c>
      <c r="G168" t="s">
        <v>193</v>
      </c>
    </row>
    <row r="169" spans="1:7">
      <c r="A169">
        <f>SUBTOTAL(103,C$1:C169)-1</f>
        <v>168</v>
      </c>
      <c r="B169" t="s">
        <v>36</v>
      </c>
      <c r="C169" t="s">
        <v>124</v>
      </c>
      <c r="D169">
        <f>SUMIFS(招生人数!G:G,招生人数!B:B,B45,招生人数!C:C,C45)</f>
        <v>70</v>
      </c>
      <c r="E169">
        <f t="shared" si="5"/>
        <v>6.65</v>
      </c>
      <c r="F169" s="45">
        <v>2019</v>
      </c>
      <c r="G169" t="s">
        <v>193</v>
      </c>
    </row>
    <row r="170" spans="1:7">
      <c r="A170">
        <f>SUBTOTAL(103,C$1:C170)-1</f>
        <v>169</v>
      </c>
      <c r="B170" t="s">
        <v>36</v>
      </c>
      <c r="C170" t="s">
        <v>44</v>
      </c>
      <c r="D170">
        <f>SUMIFS(招生人数!G:G,招生人数!B:B,B46,招生人数!C:C,C46)</f>
        <v>0</v>
      </c>
      <c r="E170">
        <f t="shared" si="5"/>
        <v>0</v>
      </c>
      <c r="F170" s="45">
        <v>2019</v>
      </c>
      <c r="G170" t="s">
        <v>193</v>
      </c>
    </row>
    <row r="171" spans="1:7">
      <c r="A171">
        <f>SUBTOTAL(103,C$1:C171)-1</f>
        <v>170</v>
      </c>
      <c r="B171" t="s">
        <v>36</v>
      </c>
      <c r="C171" t="s">
        <v>45</v>
      </c>
      <c r="D171">
        <f>SUMIFS(招生人数!G:G,招生人数!B:B,B47,招生人数!C:C,C47)</f>
        <v>0</v>
      </c>
      <c r="E171">
        <f t="shared" si="5"/>
        <v>0</v>
      </c>
      <c r="F171" s="45">
        <v>2019</v>
      </c>
      <c r="G171" t="s">
        <v>193</v>
      </c>
    </row>
    <row r="172" spans="1:7">
      <c r="A172">
        <f>SUBTOTAL(103,C$1:C172)-1</f>
        <v>171</v>
      </c>
      <c r="B172" t="s">
        <v>36</v>
      </c>
      <c r="C172" t="s">
        <v>46</v>
      </c>
      <c r="D172">
        <f>SUMIFS(招生人数!G:G,招生人数!B:B,B48,招生人数!C:C,C48)</f>
        <v>161</v>
      </c>
      <c r="E172">
        <f t="shared" si="5"/>
        <v>15.3</v>
      </c>
      <c r="F172" s="45">
        <v>2019</v>
      </c>
      <c r="G172" t="s">
        <v>193</v>
      </c>
    </row>
    <row r="173" spans="1:7">
      <c r="A173">
        <f>SUBTOTAL(103,C$1:C173)-1</f>
        <v>172</v>
      </c>
      <c r="B173" t="s">
        <v>36</v>
      </c>
      <c r="C173" t="s">
        <v>47</v>
      </c>
      <c r="D173">
        <f>SUMIFS(招生人数!G:G,招生人数!B:B,B49,招生人数!C:C,C49)</f>
        <v>152</v>
      </c>
      <c r="E173">
        <f t="shared" si="5"/>
        <v>14.44</v>
      </c>
      <c r="F173" s="45">
        <v>2019</v>
      </c>
      <c r="G173" t="s">
        <v>193</v>
      </c>
    </row>
    <row r="174" spans="1:7">
      <c r="A174">
        <f>SUBTOTAL(103,C$1:C174)-1</f>
        <v>173</v>
      </c>
      <c r="B174" t="s">
        <v>36</v>
      </c>
      <c r="C174" t="s">
        <v>48</v>
      </c>
      <c r="D174">
        <f>SUMIFS(招生人数!G:G,招生人数!B:B,B50,招生人数!C:C,C50)</f>
        <v>172</v>
      </c>
      <c r="E174">
        <f t="shared" si="5"/>
        <v>16.34</v>
      </c>
      <c r="F174" s="45">
        <v>2019</v>
      </c>
      <c r="G174" t="s">
        <v>193</v>
      </c>
    </row>
    <row r="175" spans="1:7">
      <c r="A175">
        <f>SUBTOTAL(103,C$1:C175)-1</f>
        <v>174</v>
      </c>
      <c r="B175" t="s">
        <v>36</v>
      </c>
      <c r="C175" t="s">
        <v>125</v>
      </c>
      <c r="D175">
        <f>SUMIFS(招生人数!G:G,招生人数!B:B,B51,招生人数!C:C,C51)</f>
        <v>0</v>
      </c>
      <c r="E175">
        <f t="shared" si="5"/>
        <v>0</v>
      </c>
      <c r="F175" s="45">
        <v>2019</v>
      </c>
      <c r="G175" t="s">
        <v>193</v>
      </c>
    </row>
    <row r="176" spans="1:7">
      <c r="A176">
        <f>SUBTOTAL(103,C$1:C176)-1</f>
        <v>175</v>
      </c>
      <c r="B176" t="s">
        <v>49</v>
      </c>
      <c r="C176" t="s">
        <v>50</v>
      </c>
      <c r="D176">
        <f>SUMIFS(招生人数!G:G,招生人数!B:B,B52,招生人数!C:C,C52)</f>
        <v>14</v>
      </c>
      <c r="E176">
        <f t="shared" si="5"/>
        <v>1.33</v>
      </c>
      <c r="F176" s="45">
        <v>2019</v>
      </c>
      <c r="G176" t="s">
        <v>193</v>
      </c>
    </row>
    <row r="177" spans="1:7">
      <c r="A177">
        <f>SUBTOTAL(103,C$1:C177)-1</f>
        <v>176</v>
      </c>
      <c r="B177" t="s">
        <v>49</v>
      </c>
      <c r="C177" t="s">
        <v>51</v>
      </c>
      <c r="D177">
        <f>SUMIFS(招生人数!G:G,招生人数!B:B,B53,招生人数!C:C,C53)</f>
        <v>0</v>
      </c>
      <c r="E177">
        <f t="shared" si="5"/>
        <v>0</v>
      </c>
      <c r="F177" s="45">
        <v>2019</v>
      </c>
      <c r="G177" t="s">
        <v>193</v>
      </c>
    </row>
    <row r="178" spans="1:7">
      <c r="A178">
        <f>SUBTOTAL(103,C$1:C178)-1</f>
        <v>177</v>
      </c>
      <c r="B178" t="s">
        <v>49</v>
      </c>
      <c r="C178" t="s">
        <v>52</v>
      </c>
      <c r="D178">
        <f>SUMIFS(招生人数!G:G,招生人数!B:B,B54,招生人数!C:C,C54)</f>
        <v>25</v>
      </c>
      <c r="E178">
        <f t="shared" si="5"/>
        <v>2.38</v>
      </c>
      <c r="F178" s="45">
        <v>2019</v>
      </c>
      <c r="G178" t="s">
        <v>193</v>
      </c>
    </row>
    <row r="179" spans="1:7">
      <c r="A179">
        <f>SUBTOTAL(103,C$1:C179)-1</f>
        <v>178</v>
      </c>
      <c r="B179" t="s">
        <v>49</v>
      </c>
      <c r="C179" t="s">
        <v>53</v>
      </c>
      <c r="D179">
        <f>SUMIFS(招生人数!G:G,招生人数!B:B,B55,招生人数!C:C,C55)</f>
        <v>39</v>
      </c>
      <c r="E179">
        <f t="shared" si="5"/>
        <v>3.71</v>
      </c>
      <c r="F179" s="45">
        <v>2019</v>
      </c>
      <c r="G179" t="s">
        <v>193</v>
      </c>
    </row>
    <row r="180" spans="1:7">
      <c r="A180">
        <f>SUBTOTAL(103,C$1:C180)-1</f>
        <v>179</v>
      </c>
      <c r="B180" t="s">
        <v>49</v>
      </c>
      <c r="C180" t="s">
        <v>54</v>
      </c>
      <c r="D180">
        <f>SUMIFS(招生人数!G:G,招生人数!B:B,B56,招生人数!C:C,C56)</f>
        <v>79</v>
      </c>
      <c r="E180">
        <f t="shared" si="5"/>
        <v>7.51</v>
      </c>
      <c r="F180" s="45">
        <v>2019</v>
      </c>
      <c r="G180" t="s">
        <v>193</v>
      </c>
    </row>
    <row r="181" spans="1:7">
      <c r="A181">
        <f>SUBTOTAL(103,C$1:C181)-1</f>
        <v>180</v>
      </c>
      <c r="B181" t="s">
        <v>49</v>
      </c>
      <c r="C181" t="s">
        <v>126</v>
      </c>
      <c r="D181">
        <f>SUMIFS(招生人数!G:G,招生人数!B:B,B57,招生人数!C:C,C57)</f>
        <v>0</v>
      </c>
      <c r="E181">
        <f t="shared" si="5"/>
        <v>0</v>
      </c>
      <c r="F181" s="45">
        <v>2019</v>
      </c>
      <c r="G181" t="s">
        <v>193</v>
      </c>
    </row>
    <row r="182" spans="1:7">
      <c r="A182">
        <f>SUBTOTAL(103,C$1:C182)-1</f>
        <v>181</v>
      </c>
      <c r="B182" t="s">
        <v>49</v>
      </c>
      <c r="C182" t="s">
        <v>55</v>
      </c>
      <c r="D182">
        <f>SUMIFS(招生人数!G:G,招生人数!B:B,B58,招生人数!C:C,C58)</f>
        <v>61</v>
      </c>
      <c r="E182">
        <f t="shared" si="5"/>
        <v>5.8</v>
      </c>
      <c r="F182" s="45">
        <v>2019</v>
      </c>
      <c r="G182" t="s">
        <v>193</v>
      </c>
    </row>
    <row r="183" spans="1:7">
      <c r="A183">
        <f>SUBTOTAL(103,C$1:C183)-1</f>
        <v>182</v>
      </c>
      <c r="B183" t="s">
        <v>49</v>
      </c>
      <c r="C183" t="s">
        <v>56</v>
      </c>
      <c r="D183">
        <f>SUMIFS(招生人数!G:G,招生人数!B:B,B59,招生人数!C:C,C59)</f>
        <v>34</v>
      </c>
      <c r="E183">
        <f t="shared" si="5"/>
        <v>3.23</v>
      </c>
      <c r="F183" s="45">
        <v>2019</v>
      </c>
      <c r="G183" t="s">
        <v>193</v>
      </c>
    </row>
    <row r="184" spans="1:7">
      <c r="A184">
        <f>SUBTOTAL(103,C$1:C184)-1</f>
        <v>183</v>
      </c>
      <c r="B184" t="s">
        <v>49</v>
      </c>
      <c r="C184" t="s">
        <v>57</v>
      </c>
      <c r="D184">
        <f>SUMIFS(招生人数!G:G,招生人数!B:B,B60,招生人数!C:C,C60)</f>
        <v>40</v>
      </c>
      <c r="E184">
        <f t="shared" si="5"/>
        <v>3.8</v>
      </c>
      <c r="F184" s="45">
        <v>2019</v>
      </c>
      <c r="G184" t="s">
        <v>193</v>
      </c>
    </row>
    <row r="185" spans="1:7">
      <c r="A185">
        <f>SUBTOTAL(103,C$1:C185)-1</f>
        <v>184</v>
      </c>
      <c r="B185" t="s">
        <v>49</v>
      </c>
      <c r="C185" t="s">
        <v>58</v>
      </c>
      <c r="D185">
        <f>SUMIFS(招生人数!G:G,招生人数!B:B,B61,招生人数!C:C,C61)</f>
        <v>41</v>
      </c>
      <c r="E185">
        <f t="shared" si="5"/>
        <v>3.9</v>
      </c>
      <c r="F185" s="45">
        <v>2019</v>
      </c>
      <c r="G185" t="s">
        <v>193</v>
      </c>
    </row>
    <row r="186" spans="1:7">
      <c r="A186">
        <f>SUBTOTAL(103,C$1:C186)-1</f>
        <v>185</v>
      </c>
      <c r="B186" t="s">
        <v>49</v>
      </c>
      <c r="C186" s="47" t="s">
        <v>127</v>
      </c>
      <c r="D186">
        <f>SUMIFS(招生人数!G:G,招生人数!B:B,B62,招生人数!C:C,C62)</f>
        <v>28</v>
      </c>
      <c r="E186">
        <f>ROUND((D186*0.095),2)*2</f>
        <v>5.32</v>
      </c>
      <c r="F186" s="45">
        <v>2019</v>
      </c>
      <c r="G186" t="s">
        <v>193</v>
      </c>
    </row>
    <row r="187" spans="1:7">
      <c r="A187">
        <f>SUBTOTAL(103,C$1:C187)-1</f>
        <v>186</v>
      </c>
      <c r="B187" t="s">
        <v>49</v>
      </c>
      <c r="C187" t="s">
        <v>59</v>
      </c>
      <c r="D187">
        <f>SUMIFS(招生人数!G:G,招生人数!B:B,B63,招生人数!C:C,C63)</f>
        <v>58</v>
      </c>
      <c r="E187">
        <f t="shared" ref="E187:E217" si="6">ROUND((D187*0.095),2)</f>
        <v>5.51</v>
      </c>
      <c r="F187" s="45">
        <v>2019</v>
      </c>
      <c r="G187" t="s">
        <v>193</v>
      </c>
    </row>
    <row r="188" spans="1:7">
      <c r="A188">
        <f>SUBTOTAL(103,C$1:C188)-1</f>
        <v>187</v>
      </c>
      <c r="B188" t="s">
        <v>49</v>
      </c>
      <c r="C188" t="s">
        <v>60</v>
      </c>
      <c r="D188">
        <f>SUMIFS(招生人数!G:G,招生人数!B:B,B64,招生人数!C:C,C64)</f>
        <v>0</v>
      </c>
      <c r="E188">
        <f t="shared" si="6"/>
        <v>0</v>
      </c>
      <c r="F188" s="45">
        <v>2019</v>
      </c>
      <c r="G188" t="s">
        <v>193</v>
      </c>
    </row>
    <row r="189" spans="1:7">
      <c r="A189">
        <f>SUBTOTAL(103,C$1:C189)-1</f>
        <v>188</v>
      </c>
      <c r="B189" t="s">
        <v>61</v>
      </c>
      <c r="C189" t="s">
        <v>62</v>
      </c>
      <c r="D189">
        <f>SUMIFS(招生人数!G:G,招生人数!B:B,B65,招生人数!C:C,C65)</f>
        <v>43</v>
      </c>
      <c r="E189">
        <f t="shared" si="6"/>
        <v>4.09</v>
      </c>
      <c r="F189" s="45">
        <v>2019</v>
      </c>
      <c r="G189" t="s">
        <v>193</v>
      </c>
    </row>
    <row r="190" spans="1:7">
      <c r="A190">
        <f>SUBTOTAL(103,C$1:C190)-1</f>
        <v>189</v>
      </c>
      <c r="B190" t="s">
        <v>61</v>
      </c>
      <c r="C190" t="s">
        <v>63</v>
      </c>
      <c r="D190">
        <f>SUMIFS(招生人数!G:G,招生人数!B:B,B66,招生人数!C:C,C66)</f>
        <v>49</v>
      </c>
      <c r="E190">
        <f t="shared" si="6"/>
        <v>4.66</v>
      </c>
      <c r="F190" s="45">
        <v>2019</v>
      </c>
      <c r="G190" t="s">
        <v>193</v>
      </c>
    </row>
    <row r="191" spans="1:7">
      <c r="A191">
        <f>SUBTOTAL(103,C$1:C191)-1</f>
        <v>190</v>
      </c>
      <c r="B191" t="s">
        <v>61</v>
      </c>
      <c r="C191" t="s">
        <v>64</v>
      </c>
      <c r="D191">
        <f>SUMIFS(招生人数!G:G,招生人数!B:B,B67,招生人数!C:C,C67)</f>
        <v>83</v>
      </c>
      <c r="E191">
        <f t="shared" si="6"/>
        <v>7.89</v>
      </c>
      <c r="F191" s="45">
        <v>2019</v>
      </c>
      <c r="G191" t="s">
        <v>193</v>
      </c>
    </row>
    <row r="192" spans="1:7">
      <c r="A192">
        <f>SUBTOTAL(103,C$1:C192)-1</f>
        <v>191</v>
      </c>
      <c r="B192" t="s">
        <v>61</v>
      </c>
      <c r="C192" t="s">
        <v>65</v>
      </c>
      <c r="D192">
        <f>SUMIFS(招生人数!G:G,招生人数!B:B,B68,招生人数!C:C,C68)</f>
        <v>69</v>
      </c>
      <c r="E192">
        <f t="shared" si="6"/>
        <v>6.56</v>
      </c>
      <c r="F192" s="45">
        <v>2019</v>
      </c>
      <c r="G192" t="s">
        <v>193</v>
      </c>
    </row>
    <row r="193" spans="1:7">
      <c r="A193">
        <f>SUBTOTAL(103,C$1:C193)-1</f>
        <v>192</v>
      </c>
      <c r="B193" t="s">
        <v>61</v>
      </c>
      <c r="C193" t="s">
        <v>136</v>
      </c>
      <c r="D193">
        <f>SUMIFS(招生人数!G:G,招生人数!B:B,B69,招生人数!C:C,C69)</f>
        <v>67</v>
      </c>
      <c r="E193">
        <f t="shared" si="6"/>
        <v>6.37</v>
      </c>
      <c r="F193" s="45">
        <v>2019</v>
      </c>
      <c r="G193" t="s">
        <v>193</v>
      </c>
    </row>
    <row r="194" spans="1:7">
      <c r="A194">
        <f>SUBTOTAL(103,C$1:C194)-1</f>
        <v>193</v>
      </c>
      <c r="B194" t="s">
        <v>61</v>
      </c>
      <c r="C194" t="s">
        <v>128</v>
      </c>
      <c r="D194">
        <f>SUMIFS(招生人数!G:G,招生人数!B:B,B70,招生人数!C:C,C70)</f>
        <v>16</v>
      </c>
      <c r="E194">
        <f t="shared" si="6"/>
        <v>1.52</v>
      </c>
      <c r="F194" s="45">
        <v>2019</v>
      </c>
      <c r="G194" t="s">
        <v>193</v>
      </c>
    </row>
    <row r="195" spans="1:7">
      <c r="A195">
        <f>SUBTOTAL(103,C$1:C195)-1</f>
        <v>194</v>
      </c>
      <c r="B195" t="s">
        <v>66</v>
      </c>
      <c r="C195" t="s">
        <v>129</v>
      </c>
      <c r="D195">
        <f>SUMIFS(招生人数!G:G,招生人数!B:B,B71,招生人数!C:C,C71)</f>
        <v>69</v>
      </c>
      <c r="E195">
        <f t="shared" si="6"/>
        <v>6.56</v>
      </c>
      <c r="F195" s="45">
        <v>2019</v>
      </c>
      <c r="G195" t="s">
        <v>193</v>
      </c>
    </row>
    <row r="196" spans="1:7">
      <c r="A196">
        <f>SUBTOTAL(103,C$1:C196)-1</f>
        <v>195</v>
      </c>
      <c r="B196" t="s">
        <v>66</v>
      </c>
      <c r="C196" t="s">
        <v>130</v>
      </c>
      <c r="D196">
        <f>SUMIFS(招生人数!G:G,招生人数!B:B,B72,招生人数!C:C,C72)</f>
        <v>54</v>
      </c>
      <c r="E196">
        <f t="shared" si="6"/>
        <v>5.13</v>
      </c>
      <c r="F196" s="45">
        <v>2019</v>
      </c>
      <c r="G196" t="s">
        <v>193</v>
      </c>
    </row>
    <row r="197" spans="1:7">
      <c r="A197">
        <f>SUBTOTAL(103,C$1:C197)-1</f>
        <v>196</v>
      </c>
      <c r="B197" t="s">
        <v>66</v>
      </c>
      <c r="C197" t="s">
        <v>67</v>
      </c>
      <c r="D197">
        <f>SUMIFS(招生人数!G:G,招生人数!B:B,B73,招生人数!C:C,C73)</f>
        <v>49</v>
      </c>
      <c r="E197">
        <f t="shared" si="6"/>
        <v>4.66</v>
      </c>
      <c r="F197" s="45">
        <v>2019</v>
      </c>
      <c r="G197" t="s">
        <v>193</v>
      </c>
    </row>
    <row r="198" spans="1:7">
      <c r="A198">
        <f>SUBTOTAL(103,C$1:C198)-1</f>
        <v>197</v>
      </c>
      <c r="B198" t="s">
        <v>66</v>
      </c>
      <c r="C198" t="s">
        <v>68</v>
      </c>
      <c r="D198">
        <f>SUMIFS(招生人数!G:G,招生人数!B:B,B74,招生人数!C:C,C74)</f>
        <v>77</v>
      </c>
      <c r="E198">
        <f t="shared" si="6"/>
        <v>7.32</v>
      </c>
      <c r="F198" s="45">
        <v>2019</v>
      </c>
      <c r="G198" t="s">
        <v>193</v>
      </c>
    </row>
    <row r="199" spans="1:7">
      <c r="A199">
        <f>SUBTOTAL(103,C$1:C199)-1</f>
        <v>198</v>
      </c>
      <c r="B199" t="s">
        <v>66</v>
      </c>
      <c r="C199" t="s">
        <v>69</v>
      </c>
      <c r="D199">
        <f>SUMIFS(招生人数!G:G,招生人数!B:B,B75,招生人数!C:C,C75)</f>
        <v>66</v>
      </c>
      <c r="E199">
        <f t="shared" si="6"/>
        <v>6.27</v>
      </c>
      <c r="F199" s="45">
        <v>2019</v>
      </c>
      <c r="G199" t="s">
        <v>193</v>
      </c>
    </row>
    <row r="200" spans="1:7">
      <c r="A200">
        <f>SUBTOTAL(103,C$1:C200)-1</f>
        <v>199</v>
      </c>
      <c r="B200" t="s">
        <v>66</v>
      </c>
      <c r="C200" t="s">
        <v>70</v>
      </c>
      <c r="D200">
        <f>SUMIFS(招生人数!G:G,招生人数!B:B,B76,招生人数!C:C,C76)</f>
        <v>23</v>
      </c>
      <c r="E200">
        <f t="shared" si="6"/>
        <v>2.19</v>
      </c>
      <c r="F200" s="45">
        <v>2019</v>
      </c>
      <c r="G200" t="s">
        <v>193</v>
      </c>
    </row>
    <row r="201" spans="1:7">
      <c r="A201">
        <f>SUBTOTAL(103,C$1:C201)-1</f>
        <v>200</v>
      </c>
      <c r="B201" t="s">
        <v>66</v>
      </c>
      <c r="C201" t="s">
        <v>71</v>
      </c>
      <c r="D201">
        <f>SUMIFS(招生人数!G:G,招生人数!B:B,B77,招生人数!C:C,C77)</f>
        <v>20</v>
      </c>
      <c r="E201">
        <f t="shared" si="6"/>
        <v>1.9</v>
      </c>
      <c r="F201" s="45">
        <v>2019</v>
      </c>
      <c r="G201" t="s">
        <v>193</v>
      </c>
    </row>
    <row r="202" spans="1:7">
      <c r="A202">
        <f>SUBTOTAL(103,C$1:C202)-1</f>
        <v>201</v>
      </c>
      <c r="B202" t="s">
        <v>66</v>
      </c>
      <c r="C202" t="s">
        <v>72</v>
      </c>
      <c r="D202">
        <f>SUMIFS(招生人数!G:G,招生人数!B:B,B78,招生人数!C:C,C78)</f>
        <v>19</v>
      </c>
      <c r="E202">
        <f t="shared" si="6"/>
        <v>1.81</v>
      </c>
      <c r="F202" s="45">
        <v>2019</v>
      </c>
      <c r="G202" t="s">
        <v>193</v>
      </c>
    </row>
    <row r="203" spans="1:7">
      <c r="A203">
        <f>SUBTOTAL(103,C$1:C203)-1</f>
        <v>202</v>
      </c>
      <c r="B203" t="s">
        <v>66</v>
      </c>
      <c r="C203" t="s">
        <v>73</v>
      </c>
      <c r="D203">
        <f>SUMIFS(招生人数!G:G,招生人数!B:B,B79,招生人数!C:C,C79)</f>
        <v>9</v>
      </c>
      <c r="E203">
        <f t="shared" si="6"/>
        <v>0.86</v>
      </c>
      <c r="F203" s="45">
        <v>2019</v>
      </c>
      <c r="G203" t="s">
        <v>193</v>
      </c>
    </row>
    <row r="204" spans="1:7">
      <c r="A204">
        <f>SUBTOTAL(103,C$1:C204)-1</f>
        <v>203</v>
      </c>
      <c r="B204" t="s">
        <v>66</v>
      </c>
      <c r="C204" t="s">
        <v>74</v>
      </c>
      <c r="D204">
        <f>SUMIFS(招生人数!G:G,招生人数!B:B,B80,招生人数!C:C,C80)</f>
        <v>11</v>
      </c>
      <c r="E204">
        <f t="shared" si="6"/>
        <v>1.05</v>
      </c>
      <c r="F204" s="45">
        <v>2019</v>
      </c>
      <c r="G204" t="s">
        <v>193</v>
      </c>
    </row>
    <row r="205" spans="1:7">
      <c r="A205">
        <f>SUBTOTAL(103,C$1:C205)-1</f>
        <v>204</v>
      </c>
      <c r="B205" t="s">
        <v>75</v>
      </c>
      <c r="C205" t="s">
        <v>76</v>
      </c>
      <c r="D205">
        <f>SUMIFS(招生人数!G:G,招生人数!B:B,B81,招生人数!C:C,C81)</f>
        <v>53</v>
      </c>
      <c r="E205">
        <f t="shared" si="6"/>
        <v>5.04</v>
      </c>
      <c r="F205" s="45">
        <v>2019</v>
      </c>
      <c r="G205" t="s">
        <v>193</v>
      </c>
    </row>
    <row r="206" spans="1:7">
      <c r="A206">
        <f>SUBTOTAL(103,C$1:C206)-1</f>
        <v>205</v>
      </c>
      <c r="B206" t="s">
        <v>75</v>
      </c>
      <c r="C206" t="s">
        <v>77</v>
      </c>
      <c r="D206">
        <f>SUMIFS(招生人数!G:G,招生人数!B:B,B82,招生人数!C:C,C82)</f>
        <v>0</v>
      </c>
      <c r="E206">
        <f t="shared" si="6"/>
        <v>0</v>
      </c>
      <c r="F206" s="45">
        <v>2019</v>
      </c>
      <c r="G206" t="s">
        <v>193</v>
      </c>
    </row>
    <row r="207" spans="1:7">
      <c r="A207">
        <f>SUBTOTAL(103,C$1:C207)-1</f>
        <v>206</v>
      </c>
      <c r="B207" t="s">
        <v>75</v>
      </c>
      <c r="C207" t="s">
        <v>78</v>
      </c>
      <c r="D207">
        <f>SUMIFS(招生人数!G:G,招生人数!B:B,B83,招生人数!C:C,C83)</f>
        <v>51</v>
      </c>
      <c r="E207">
        <f t="shared" si="6"/>
        <v>4.85</v>
      </c>
      <c r="F207" s="45">
        <v>2019</v>
      </c>
      <c r="G207" t="s">
        <v>193</v>
      </c>
    </row>
    <row r="208" spans="1:7">
      <c r="A208">
        <f>SUBTOTAL(103,C$1:C208)-1</f>
        <v>207</v>
      </c>
      <c r="B208" t="s">
        <v>75</v>
      </c>
      <c r="C208" t="s">
        <v>131</v>
      </c>
      <c r="D208">
        <f>SUMIFS(招生人数!G:G,招生人数!B:B,B84,招生人数!C:C,C84)</f>
        <v>106</v>
      </c>
      <c r="E208">
        <f t="shared" si="6"/>
        <v>10.07</v>
      </c>
      <c r="F208" s="45">
        <v>2019</v>
      </c>
      <c r="G208" t="s">
        <v>193</v>
      </c>
    </row>
    <row r="209" spans="1:7">
      <c r="A209">
        <f>SUBTOTAL(103,C$1:C209)-1</f>
        <v>208</v>
      </c>
      <c r="B209" t="s">
        <v>75</v>
      </c>
      <c r="C209" t="s">
        <v>79</v>
      </c>
      <c r="D209">
        <f>SUMIFS(招生人数!G:G,招生人数!B:B,B85,招生人数!C:C,C85)</f>
        <v>0</v>
      </c>
      <c r="E209">
        <f t="shared" si="6"/>
        <v>0</v>
      </c>
      <c r="F209" s="45">
        <v>2019</v>
      </c>
      <c r="G209" t="s">
        <v>193</v>
      </c>
    </row>
    <row r="210" spans="1:7">
      <c r="A210">
        <f>SUBTOTAL(103,C$1:C210)-1</f>
        <v>209</v>
      </c>
      <c r="B210" t="s">
        <v>75</v>
      </c>
      <c r="C210" t="s">
        <v>80</v>
      </c>
      <c r="D210">
        <f>SUMIFS(招生人数!G:G,招生人数!B:B,B86,招生人数!C:C,C86)</f>
        <v>0</v>
      </c>
      <c r="E210">
        <f t="shared" si="6"/>
        <v>0</v>
      </c>
      <c r="F210" s="45">
        <v>2019</v>
      </c>
      <c r="G210" t="s">
        <v>193</v>
      </c>
    </row>
    <row r="211" spans="1:7">
      <c r="A211">
        <f>SUBTOTAL(103,C$1:C211)-1</f>
        <v>210</v>
      </c>
      <c r="B211" t="s">
        <v>75</v>
      </c>
      <c r="C211" t="s">
        <v>81</v>
      </c>
      <c r="D211">
        <f>SUMIFS(招生人数!G:G,招生人数!B:B,B87,招生人数!C:C,C87)</f>
        <v>32</v>
      </c>
      <c r="E211">
        <f t="shared" si="6"/>
        <v>3.04</v>
      </c>
      <c r="F211" s="45">
        <v>2019</v>
      </c>
      <c r="G211" t="s">
        <v>193</v>
      </c>
    </row>
    <row r="212" spans="1:7">
      <c r="A212">
        <f>SUBTOTAL(103,C$1:C212)-1</f>
        <v>211</v>
      </c>
      <c r="B212" t="s">
        <v>75</v>
      </c>
      <c r="C212" t="s">
        <v>82</v>
      </c>
      <c r="D212">
        <f>SUMIFS(招生人数!G:G,招生人数!B:B,B88,招生人数!C:C,C88)</f>
        <v>0</v>
      </c>
      <c r="E212">
        <f t="shared" si="6"/>
        <v>0</v>
      </c>
      <c r="F212" s="45">
        <v>2019</v>
      </c>
      <c r="G212" t="s">
        <v>193</v>
      </c>
    </row>
    <row r="213" spans="1:7">
      <c r="A213">
        <f>SUBTOTAL(103,C$1:C213)-1</f>
        <v>212</v>
      </c>
      <c r="B213" t="s">
        <v>75</v>
      </c>
      <c r="C213" t="s">
        <v>83</v>
      </c>
      <c r="D213">
        <f>SUMIFS(招生人数!G:G,招生人数!B:B,B89,招生人数!C:C,C89)</f>
        <v>52</v>
      </c>
      <c r="E213">
        <f t="shared" si="6"/>
        <v>4.94</v>
      </c>
      <c r="F213" s="45">
        <v>2019</v>
      </c>
      <c r="G213" t="s">
        <v>193</v>
      </c>
    </row>
    <row r="214" spans="1:7">
      <c r="A214">
        <f>SUBTOTAL(103,C$1:C214)-1</f>
        <v>213</v>
      </c>
      <c r="B214" t="s">
        <v>75</v>
      </c>
      <c r="C214" t="s">
        <v>84</v>
      </c>
      <c r="D214">
        <f>SUMIFS(招生人数!G:G,招生人数!B:B,B90,招生人数!C:C,C90)</f>
        <v>0</v>
      </c>
      <c r="E214">
        <f t="shared" si="6"/>
        <v>0</v>
      </c>
      <c r="F214" s="45">
        <v>2019</v>
      </c>
      <c r="G214" t="s">
        <v>193</v>
      </c>
    </row>
    <row r="215" spans="1:7">
      <c r="A215">
        <f>SUBTOTAL(103,C$1:C215)-1</f>
        <v>214</v>
      </c>
      <c r="B215" t="s">
        <v>75</v>
      </c>
      <c r="C215" t="s">
        <v>132</v>
      </c>
      <c r="D215">
        <f>SUMIFS(招生人数!G:G,招生人数!B:B,B91,招生人数!C:C,C91)</f>
        <v>127</v>
      </c>
      <c r="E215">
        <f t="shared" si="6"/>
        <v>12.07</v>
      </c>
      <c r="F215" s="45">
        <v>2019</v>
      </c>
      <c r="G215" t="s">
        <v>193</v>
      </c>
    </row>
    <row r="216" spans="1:7">
      <c r="A216">
        <f>SUBTOTAL(103,C$1:C216)-1</f>
        <v>215</v>
      </c>
      <c r="B216" t="s">
        <v>75</v>
      </c>
      <c r="C216" t="s">
        <v>85</v>
      </c>
      <c r="D216">
        <f>SUMIFS(招生人数!G:G,招生人数!B:B,B92,招生人数!C:C,C92)</f>
        <v>56</v>
      </c>
      <c r="E216">
        <f t="shared" si="6"/>
        <v>5.32</v>
      </c>
      <c r="F216" s="45">
        <v>2019</v>
      </c>
      <c r="G216" t="s">
        <v>193</v>
      </c>
    </row>
    <row r="217" spans="1:7">
      <c r="A217">
        <f>SUBTOTAL(103,C$1:C217)-1</f>
        <v>216</v>
      </c>
      <c r="B217" t="s">
        <v>75</v>
      </c>
      <c r="C217" t="s">
        <v>137</v>
      </c>
      <c r="D217">
        <f>SUMIFS(招生人数!G:G,招生人数!B:B,B93,招生人数!C:C,C93)</f>
        <v>109</v>
      </c>
      <c r="E217">
        <f t="shared" si="6"/>
        <v>10.36</v>
      </c>
      <c r="F217" s="45">
        <v>2019</v>
      </c>
      <c r="G217" t="s">
        <v>193</v>
      </c>
    </row>
    <row r="218" spans="1:7">
      <c r="A218">
        <f>SUBTOTAL(103,C$1:C218)-1</f>
        <v>217</v>
      </c>
      <c r="B218" t="s">
        <v>75</v>
      </c>
      <c r="C218" s="47" t="s">
        <v>133</v>
      </c>
      <c r="D218">
        <f>SUMIFS(招生人数!G:G,招生人数!B:B,B94,招生人数!C:C,C94)</f>
        <v>60</v>
      </c>
      <c r="E218">
        <f>ROUND((D218*0.38*0.4),2)</f>
        <v>9.12</v>
      </c>
      <c r="F218" s="45">
        <v>2019</v>
      </c>
      <c r="G218" t="s">
        <v>193</v>
      </c>
    </row>
    <row r="219" spans="1:7">
      <c r="A219">
        <f>SUBTOTAL(103,C$1:C219)-1</f>
        <v>218</v>
      </c>
      <c r="B219" t="s">
        <v>86</v>
      </c>
      <c r="C219" t="s">
        <v>19</v>
      </c>
      <c r="D219">
        <f>SUMIFS(招生人数!G:G,招生人数!B:B,B95,招生人数!C:C,C95)</f>
        <v>2</v>
      </c>
      <c r="E219">
        <f t="shared" ref="E219:E234" si="7">ROUND((D219*0.095),2)</f>
        <v>0.19</v>
      </c>
      <c r="F219" s="45">
        <v>2019</v>
      </c>
      <c r="G219" t="s">
        <v>193</v>
      </c>
    </row>
    <row r="220" spans="1:7">
      <c r="A220">
        <f>SUBTOTAL(103,C$1:C220)-1</f>
        <v>219</v>
      </c>
      <c r="B220" t="s">
        <v>86</v>
      </c>
      <c r="C220" t="s">
        <v>87</v>
      </c>
      <c r="D220">
        <f>SUMIFS(招生人数!G:G,招生人数!B:B,B96,招生人数!C:C,C96)</f>
        <v>16</v>
      </c>
      <c r="E220">
        <f t="shared" si="7"/>
        <v>1.52</v>
      </c>
      <c r="F220" s="45">
        <v>2019</v>
      </c>
      <c r="G220" t="s">
        <v>193</v>
      </c>
    </row>
    <row r="221" spans="1:7">
      <c r="A221">
        <f>SUBTOTAL(103,C$1:C221)-1</f>
        <v>220</v>
      </c>
      <c r="B221" t="s">
        <v>86</v>
      </c>
      <c r="C221" t="s">
        <v>88</v>
      </c>
      <c r="D221">
        <f>SUMIFS(招生人数!G:G,招生人数!B:B,B97,招生人数!C:C,C97)</f>
        <v>8</v>
      </c>
      <c r="E221">
        <f t="shared" si="7"/>
        <v>0.76</v>
      </c>
      <c r="F221" s="45">
        <v>2019</v>
      </c>
      <c r="G221" t="s">
        <v>193</v>
      </c>
    </row>
    <row r="222" spans="1:7">
      <c r="A222">
        <f>SUBTOTAL(103,C$1:C222)-1</f>
        <v>221</v>
      </c>
      <c r="B222" t="s">
        <v>86</v>
      </c>
      <c r="C222" t="s">
        <v>89</v>
      </c>
      <c r="D222">
        <f>SUMIFS(招生人数!G:G,招生人数!B:B,B98,招生人数!C:C,C98)</f>
        <v>60</v>
      </c>
      <c r="E222">
        <f t="shared" si="7"/>
        <v>5.7</v>
      </c>
      <c r="F222" s="45">
        <v>2019</v>
      </c>
      <c r="G222" t="s">
        <v>193</v>
      </c>
    </row>
    <row r="223" spans="1:7">
      <c r="A223">
        <f>SUBTOTAL(103,C$1:C223)-1</f>
        <v>222</v>
      </c>
      <c r="B223" t="s">
        <v>86</v>
      </c>
      <c r="C223" t="s">
        <v>90</v>
      </c>
      <c r="D223">
        <f>SUMIFS(招生人数!G:G,招生人数!B:B,B99,招生人数!C:C,C99)</f>
        <v>70</v>
      </c>
      <c r="E223">
        <f t="shared" si="7"/>
        <v>6.65</v>
      </c>
      <c r="F223" s="45">
        <v>2019</v>
      </c>
      <c r="G223" t="s">
        <v>193</v>
      </c>
    </row>
    <row r="224" spans="1:7">
      <c r="A224">
        <f>SUBTOTAL(103,C$1:C224)-1</f>
        <v>223</v>
      </c>
      <c r="B224" t="s">
        <v>91</v>
      </c>
      <c r="C224" t="s">
        <v>92</v>
      </c>
      <c r="D224">
        <f>SUMIFS(招生人数!G:G,招生人数!B:B,B100,招生人数!C:C,C100)</f>
        <v>195</v>
      </c>
      <c r="E224">
        <f t="shared" si="7"/>
        <v>18.53</v>
      </c>
      <c r="F224" s="45">
        <v>2019</v>
      </c>
      <c r="G224" t="s">
        <v>193</v>
      </c>
    </row>
    <row r="225" spans="1:7">
      <c r="A225">
        <f>SUBTOTAL(103,C$1:C225)-1</f>
        <v>224</v>
      </c>
      <c r="B225" t="s">
        <v>91</v>
      </c>
      <c r="C225" t="s">
        <v>93</v>
      </c>
      <c r="D225">
        <f>SUMIFS(招生人数!G:G,招生人数!B:B,B101,招生人数!C:C,C101)</f>
        <v>0</v>
      </c>
      <c r="E225">
        <f t="shared" si="7"/>
        <v>0</v>
      </c>
      <c r="F225" s="45">
        <v>2019</v>
      </c>
      <c r="G225" t="s">
        <v>193</v>
      </c>
    </row>
    <row r="226" spans="1:7">
      <c r="A226">
        <f>SUBTOTAL(103,C$1:C226)-1</f>
        <v>225</v>
      </c>
      <c r="B226" t="s">
        <v>91</v>
      </c>
      <c r="C226" t="s">
        <v>94</v>
      </c>
      <c r="D226">
        <f>SUMIFS(招生人数!G:G,招生人数!B:B,B102,招生人数!C:C,C102)</f>
        <v>0</v>
      </c>
      <c r="E226">
        <f t="shared" si="7"/>
        <v>0</v>
      </c>
      <c r="F226" s="45">
        <v>2019</v>
      </c>
      <c r="G226" t="s">
        <v>193</v>
      </c>
    </row>
    <row r="227" spans="1:7">
      <c r="A227">
        <f>SUBTOTAL(103,C$1:C227)-1</f>
        <v>226</v>
      </c>
      <c r="B227" t="s">
        <v>91</v>
      </c>
      <c r="C227" t="s">
        <v>95</v>
      </c>
      <c r="D227">
        <f>SUMIFS(招生人数!G:G,招生人数!B:B,B103,招生人数!C:C,C103)</f>
        <v>0</v>
      </c>
      <c r="E227">
        <f t="shared" si="7"/>
        <v>0</v>
      </c>
      <c r="F227" s="45">
        <v>2019</v>
      </c>
      <c r="G227" t="s">
        <v>193</v>
      </c>
    </row>
    <row r="228" spans="1:7">
      <c r="A228">
        <f>SUBTOTAL(103,C$1:C228)-1</f>
        <v>227</v>
      </c>
      <c r="B228" t="s">
        <v>91</v>
      </c>
      <c r="C228" t="s">
        <v>96</v>
      </c>
      <c r="D228">
        <f>SUMIFS(招生人数!G:G,招生人数!B:B,B104,招生人数!C:C,C104)</f>
        <v>0</v>
      </c>
      <c r="E228">
        <f t="shared" si="7"/>
        <v>0</v>
      </c>
      <c r="F228" s="45">
        <v>2019</v>
      </c>
      <c r="G228" t="s">
        <v>193</v>
      </c>
    </row>
    <row r="229" spans="1:7">
      <c r="A229">
        <f>SUBTOTAL(103,C$1:C229)-1</f>
        <v>228</v>
      </c>
      <c r="B229" t="s">
        <v>91</v>
      </c>
      <c r="C229" t="s">
        <v>97</v>
      </c>
      <c r="D229">
        <f>SUMIFS(招生人数!G:G,招生人数!B:B,B105,招生人数!C:C,C105)</f>
        <v>0</v>
      </c>
      <c r="E229">
        <f t="shared" si="7"/>
        <v>0</v>
      </c>
      <c r="F229" s="45">
        <v>2019</v>
      </c>
      <c r="G229" t="s">
        <v>193</v>
      </c>
    </row>
    <row r="230" spans="1:7">
      <c r="A230">
        <f>SUBTOTAL(103,C$1:C230)-1</f>
        <v>229</v>
      </c>
      <c r="B230" t="s">
        <v>91</v>
      </c>
      <c r="C230" t="s">
        <v>98</v>
      </c>
      <c r="D230">
        <f>SUMIFS(招生人数!G:G,招生人数!B:B,B106,招生人数!C:C,C106)</f>
        <v>155</v>
      </c>
      <c r="E230">
        <f t="shared" si="7"/>
        <v>14.73</v>
      </c>
      <c r="F230" s="45">
        <v>2019</v>
      </c>
      <c r="G230" t="s">
        <v>193</v>
      </c>
    </row>
    <row r="231" spans="1:7">
      <c r="A231">
        <f>SUBTOTAL(103,C$1:C231)-1</f>
        <v>230</v>
      </c>
      <c r="B231" t="s">
        <v>91</v>
      </c>
      <c r="C231" t="s">
        <v>99</v>
      </c>
      <c r="D231">
        <f>SUMIFS(招生人数!G:G,招生人数!B:B,B107,招生人数!C:C,C107)</f>
        <v>0</v>
      </c>
      <c r="E231">
        <f t="shared" si="7"/>
        <v>0</v>
      </c>
      <c r="F231" s="45">
        <v>2019</v>
      </c>
      <c r="G231" t="s">
        <v>193</v>
      </c>
    </row>
    <row r="232" spans="1:7">
      <c r="A232">
        <f>SUBTOTAL(103,C$1:C232)-1</f>
        <v>231</v>
      </c>
      <c r="B232" t="s">
        <v>91</v>
      </c>
      <c r="C232" t="s">
        <v>100</v>
      </c>
      <c r="D232">
        <f>SUMIFS(招生人数!G:G,招生人数!B:B,B108,招生人数!C:C,C108)</f>
        <v>226</v>
      </c>
      <c r="E232">
        <f t="shared" si="7"/>
        <v>21.47</v>
      </c>
      <c r="F232" s="45">
        <v>2019</v>
      </c>
      <c r="G232" t="s">
        <v>193</v>
      </c>
    </row>
    <row r="233" spans="1:7">
      <c r="A233">
        <f>SUBTOTAL(103,C$1:C233)-1</f>
        <v>232</v>
      </c>
      <c r="B233" t="s">
        <v>91</v>
      </c>
      <c r="C233" t="s">
        <v>101</v>
      </c>
      <c r="D233">
        <f>SUMIFS(招生人数!G:G,招生人数!B:B,B109,招生人数!C:C,C109)</f>
        <v>174</v>
      </c>
      <c r="E233">
        <f t="shared" si="7"/>
        <v>16.53</v>
      </c>
      <c r="F233" s="45">
        <v>2019</v>
      </c>
      <c r="G233" t="s">
        <v>193</v>
      </c>
    </row>
    <row r="234" spans="1:7">
      <c r="A234">
        <f>SUBTOTAL(103,C$1:C234)-1</f>
        <v>233</v>
      </c>
      <c r="B234" t="s">
        <v>91</v>
      </c>
      <c r="C234" t="s">
        <v>102</v>
      </c>
      <c r="D234">
        <f>SUMIFS(招生人数!G:G,招生人数!B:B,B110,招生人数!C:C,C110)</f>
        <v>287</v>
      </c>
      <c r="E234">
        <f t="shared" si="7"/>
        <v>27.27</v>
      </c>
      <c r="F234" s="45">
        <v>2019</v>
      </c>
      <c r="G234" t="s">
        <v>193</v>
      </c>
    </row>
    <row r="235" spans="1:7">
      <c r="A235">
        <f>SUBTOTAL(103,C$1:C235)-1</f>
        <v>234</v>
      </c>
      <c r="B235" t="s">
        <v>91</v>
      </c>
      <c r="C235" s="47" t="s">
        <v>103</v>
      </c>
      <c r="D235">
        <f>SUMIFS(招生人数!G:G,招生人数!B:B,B111,招生人数!C:C,C111)</f>
        <v>0</v>
      </c>
      <c r="E235">
        <f>ROUND((D235*0.095),2)*2</f>
        <v>0</v>
      </c>
      <c r="F235" s="45">
        <v>2019</v>
      </c>
      <c r="G235" t="s">
        <v>193</v>
      </c>
    </row>
    <row r="236" spans="1:7">
      <c r="A236">
        <f>SUBTOTAL(103,C$1:C236)-1</f>
        <v>235</v>
      </c>
      <c r="B236" t="s">
        <v>91</v>
      </c>
      <c r="C236" t="s">
        <v>104</v>
      </c>
      <c r="D236">
        <f>SUMIFS(招生人数!G:G,招生人数!B:B,B112,招生人数!C:C,C112)</f>
        <v>217</v>
      </c>
      <c r="E236">
        <f t="shared" ref="E236:E246" si="8">ROUND((D236*0.095),2)</f>
        <v>20.62</v>
      </c>
      <c r="F236" s="45">
        <v>2019</v>
      </c>
      <c r="G236" t="s">
        <v>193</v>
      </c>
    </row>
    <row r="237" spans="1:7">
      <c r="A237">
        <f>SUBTOTAL(103,C$1:C237)-1</f>
        <v>236</v>
      </c>
      <c r="B237" t="s">
        <v>105</v>
      </c>
      <c r="C237" t="s">
        <v>106</v>
      </c>
      <c r="D237">
        <f>SUMIFS(招生人数!G:G,招生人数!B:B,B113,招生人数!C:C,C113)</f>
        <v>93</v>
      </c>
      <c r="E237">
        <f t="shared" si="8"/>
        <v>8.84</v>
      </c>
      <c r="F237" s="45">
        <v>2019</v>
      </c>
      <c r="G237" t="s">
        <v>193</v>
      </c>
    </row>
    <row r="238" spans="1:7">
      <c r="A238">
        <f>SUBTOTAL(103,C$1:C238)-1</f>
        <v>237</v>
      </c>
      <c r="B238" t="s">
        <v>105</v>
      </c>
      <c r="C238" t="s">
        <v>107</v>
      </c>
      <c r="D238">
        <f>SUMIFS(招生人数!G:G,招生人数!B:B,B114,招生人数!C:C,C114)</f>
        <v>26</v>
      </c>
      <c r="E238">
        <f t="shared" si="8"/>
        <v>2.47</v>
      </c>
      <c r="F238" s="45">
        <v>2019</v>
      </c>
      <c r="G238" t="s">
        <v>193</v>
      </c>
    </row>
    <row r="239" spans="1:7">
      <c r="A239">
        <f>SUBTOTAL(103,C$1:C239)-1</f>
        <v>238</v>
      </c>
      <c r="B239" t="s">
        <v>105</v>
      </c>
      <c r="C239" t="s">
        <v>108</v>
      </c>
      <c r="D239">
        <f>SUMIFS(招生人数!G:G,招生人数!B:B,B115,招生人数!C:C,C115)</f>
        <v>42</v>
      </c>
      <c r="E239">
        <f t="shared" si="8"/>
        <v>3.99</v>
      </c>
      <c r="F239" s="45">
        <v>2019</v>
      </c>
      <c r="G239" t="s">
        <v>193</v>
      </c>
    </row>
    <row r="240" spans="1:7">
      <c r="A240">
        <f>SUBTOTAL(103,C$1:C240)-1</f>
        <v>239</v>
      </c>
      <c r="B240" t="s">
        <v>105</v>
      </c>
      <c r="C240" t="s">
        <v>109</v>
      </c>
      <c r="D240">
        <f>SUMIFS(招生人数!G:G,招生人数!B:B,B116,招生人数!C:C,C116)</f>
        <v>47</v>
      </c>
      <c r="E240">
        <f t="shared" si="8"/>
        <v>4.47</v>
      </c>
      <c r="F240" s="45">
        <v>2019</v>
      </c>
      <c r="G240" t="s">
        <v>193</v>
      </c>
    </row>
    <row r="241" spans="1:7">
      <c r="A241">
        <f>SUBTOTAL(103,C$1:C241)-1</f>
        <v>240</v>
      </c>
      <c r="B241" t="s">
        <v>105</v>
      </c>
      <c r="C241" t="s">
        <v>110</v>
      </c>
      <c r="D241">
        <f>SUMIFS(招生人数!G:G,招生人数!B:B,B117,招生人数!C:C,C117)</f>
        <v>84</v>
      </c>
      <c r="E241">
        <f t="shared" si="8"/>
        <v>7.98</v>
      </c>
      <c r="F241" s="45">
        <v>2019</v>
      </c>
      <c r="G241" t="s">
        <v>193</v>
      </c>
    </row>
    <row r="242" spans="1:7">
      <c r="A242">
        <f>SUBTOTAL(103,C$1:C242)-1</f>
        <v>241</v>
      </c>
      <c r="B242" t="s">
        <v>105</v>
      </c>
      <c r="C242" t="s">
        <v>138</v>
      </c>
      <c r="D242">
        <f>SUMIFS(招生人数!G:G,招生人数!B:B,B118,招生人数!C:C,C118)</f>
        <v>0</v>
      </c>
      <c r="E242">
        <f t="shared" si="8"/>
        <v>0</v>
      </c>
      <c r="F242" s="45">
        <v>2019</v>
      </c>
      <c r="G242" t="s">
        <v>193</v>
      </c>
    </row>
    <row r="243" spans="1:7">
      <c r="A243">
        <f>SUBTOTAL(103,C$1:C243)-1</f>
        <v>242</v>
      </c>
      <c r="B243" t="s">
        <v>105</v>
      </c>
      <c r="C243" t="s">
        <v>134</v>
      </c>
      <c r="D243">
        <f>SUMIFS(招生人数!G:G,招生人数!B:B,B119,招生人数!C:C,C119)</f>
        <v>149</v>
      </c>
      <c r="E243">
        <f t="shared" si="8"/>
        <v>14.16</v>
      </c>
      <c r="F243" s="45">
        <v>2019</v>
      </c>
      <c r="G243" t="s">
        <v>193</v>
      </c>
    </row>
    <row r="244" spans="1:7">
      <c r="A244">
        <f>SUBTOTAL(103,C$1:C244)-1</f>
        <v>243</v>
      </c>
      <c r="B244" t="s">
        <v>105</v>
      </c>
      <c r="C244" t="s">
        <v>111</v>
      </c>
      <c r="D244">
        <f>SUMIFS(招生人数!G:G,招生人数!B:B,B120,招生人数!C:C,C120)</f>
        <v>146</v>
      </c>
      <c r="E244">
        <f t="shared" si="8"/>
        <v>13.87</v>
      </c>
      <c r="F244" s="45">
        <v>2019</v>
      </c>
      <c r="G244" t="s">
        <v>193</v>
      </c>
    </row>
    <row r="245" spans="1:7">
      <c r="A245">
        <f>SUBTOTAL(103,C$1:C245)-1</f>
        <v>244</v>
      </c>
      <c r="B245" t="s">
        <v>105</v>
      </c>
      <c r="C245" t="s">
        <v>112</v>
      </c>
      <c r="D245">
        <f>SUMIFS(招生人数!G:G,招生人数!B:B,B121,招生人数!C:C,C121)</f>
        <v>38</v>
      </c>
      <c r="E245">
        <f t="shared" si="8"/>
        <v>3.61</v>
      </c>
      <c r="F245" s="45">
        <v>2019</v>
      </c>
      <c r="G245" t="s">
        <v>193</v>
      </c>
    </row>
    <row r="246" spans="1:7">
      <c r="A246">
        <f>SUBTOTAL(103,C$1:C246)-1</f>
        <v>245</v>
      </c>
      <c r="B246" t="s">
        <v>105</v>
      </c>
      <c r="C246" t="s">
        <v>113</v>
      </c>
      <c r="D246">
        <f>SUMIFS(招生人数!G:G,招生人数!B:B,B122,招生人数!C:C,C122)</f>
        <v>8</v>
      </c>
      <c r="E246">
        <f t="shared" si="8"/>
        <v>0.76</v>
      </c>
      <c r="F246" s="45">
        <v>2019</v>
      </c>
      <c r="G246" t="s">
        <v>193</v>
      </c>
    </row>
    <row r="247" spans="1:7">
      <c r="A247">
        <f>SUBTOTAL(103,C$1:C247)-1</f>
        <v>246</v>
      </c>
      <c r="B247" t="s">
        <v>105</v>
      </c>
      <c r="C247" s="47" t="s">
        <v>114</v>
      </c>
      <c r="D247">
        <f>SUMIFS(招生人数!G:G,招生人数!B:B,B123,招生人数!C:C,C123)</f>
        <v>77</v>
      </c>
      <c r="E247">
        <f>ROUND((D247*0.095),2)*2</f>
        <v>14.64</v>
      </c>
      <c r="F247" s="45">
        <v>2019</v>
      </c>
      <c r="G247" t="s">
        <v>193</v>
      </c>
    </row>
    <row r="248" spans="1:7">
      <c r="A248">
        <f>SUBTOTAL(103,C$1:C248)-1</f>
        <v>247</v>
      </c>
      <c r="B248" t="s">
        <v>105</v>
      </c>
      <c r="C248" t="s">
        <v>192</v>
      </c>
      <c r="D248">
        <f>SUMIFS(招生人数!G:G,招生人数!B:B,B124,招生人数!C:C,C124)</f>
        <v>0</v>
      </c>
      <c r="E248">
        <f t="shared" ref="E248:E288" si="9">ROUND((D248*0.095),2)</f>
        <v>0</v>
      </c>
      <c r="F248" s="45">
        <v>2019</v>
      </c>
      <c r="G248" t="s">
        <v>193</v>
      </c>
    </row>
    <row r="249" spans="1:7">
      <c r="A249">
        <f>SUBTOTAL(103,C$1:C249)-1</f>
        <v>248</v>
      </c>
      <c r="B249" t="s">
        <v>105</v>
      </c>
      <c r="C249" t="s">
        <v>115</v>
      </c>
      <c r="D249">
        <f>SUMIFS(招生人数!G:G,招生人数!B:B,B125,招生人数!C:C,C125)</f>
        <v>92</v>
      </c>
      <c r="E249">
        <f t="shared" si="9"/>
        <v>8.74</v>
      </c>
      <c r="F249" s="45">
        <v>2019</v>
      </c>
      <c r="G249" t="s">
        <v>193</v>
      </c>
    </row>
    <row r="250" spans="1:7">
      <c r="A250">
        <f>SUBTOTAL(103,C$1:C250)-1</f>
        <v>249</v>
      </c>
      <c r="B250" t="s">
        <v>9</v>
      </c>
      <c r="C250" t="s">
        <v>10</v>
      </c>
      <c r="D250">
        <f>SUMIFS(招生人数!J:J,招生人数!B:B,B126,招生人数!C:C,C126)</f>
        <v>12</v>
      </c>
      <c r="E250">
        <f t="shared" si="9"/>
        <v>1.14</v>
      </c>
      <c r="F250" s="45">
        <v>2019</v>
      </c>
      <c r="G250" t="s">
        <v>190</v>
      </c>
    </row>
    <row r="251" spans="1:7">
      <c r="A251">
        <f>SUBTOTAL(103,C$1:C251)-1</f>
        <v>250</v>
      </c>
      <c r="B251" t="s">
        <v>9</v>
      </c>
      <c r="C251" t="s">
        <v>11</v>
      </c>
      <c r="D251">
        <f>SUMIFS(招生人数!J:J,招生人数!B:B,B127,招生人数!C:C,C127)</f>
        <v>0</v>
      </c>
      <c r="E251">
        <f t="shared" si="9"/>
        <v>0</v>
      </c>
      <c r="F251" s="45">
        <v>2019</v>
      </c>
      <c r="G251" t="s">
        <v>190</v>
      </c>
    </row>
    <row r="252" spans="1:7">
      <c r="A252">
        <f>SUBTOTAL(103,C$1:C252)-1</f>
        <v>251</v>
      </c>
      <c r="B252" t="s">
        <v>9</v>
      </c>
      <c r="C252" t="s">
        <v>12</v>
      </c>
      <c r="D252">
        <f>SUMIFS(招生人数!J:J,招生人数!B:B,B128,招生人数!C:C,C128)</f>
        <v>35</v>
      </c>
      <c r="E252">
        <f t="shared" si="9"/>
        <v>3.33</v>
      </c>
      <c r="F252" s="45">
        <v>2019</v>
      </c>
      <c r="G252" t="s">
        <v>190</v>
      </c>
    </row>
    <row r="253" spans="1:7">
      <c r="A253">
        <f>SUBTOTAL(103,C$1:C253)-1</f>
        <v>252</v>
      </c>
      <c r="B253" t="s">
        <v>9</v>
      </c>
      <c r="C253" t="s">
        <v>118</v>
      </c>
      <c r="D253">
        <f>SUMIFS(招生人数!J:J,招生人数!B:B,B129,招生人数!C:C,C129)</f>
        <v>0</v>
      </c>
      <c r="E253">
        <f t="shared" si="9"/>
        <v>0</v>
      </c>
      <c r="F253" s="45">
        <v>2019</v>
      </c>
      <c r="G253" t="s">
        <v>190</v>
      </c>
    </row>
    <row r="254" spans="1:7">
      <c r="A254">
        <f>SUBTOTAL(103,C$1:C254)-1</f>
        <v>253</v>
      </c>
      <c r="B254" t="s">
        <v>9</v>
      </c>
      <c r="C254" t="s">
        <v>13</v>
      </c>
      <c r="D254">
        <f>SUMIFS(招生人数!J:J,招生人数!B:B,B130,招生人数!C:C,C130)</f>
        <v>61</v>
      </c>
      <c r="E254">
        <f t="shared" si="9"/>
        <v>5.8</v>
      </c>
      <c r="F254" s="45">
        <v>2019</v>
      </c>
      <c r="G254" t="s">
        <v>190</v>
      </c>
    </row>
    <row r="255" spans="1:7">
      <c r="A255">
        <f>SUBTOTAL(103,C$1:C255)-1</f>
        <v>254</v>
      </c>
      <c r="B255" t="s">
        <v>9</v>
      </c>
      <c r="C255" t="s">
        <v>14</v>
      </c>
      <c r="D255">
        <f>SUMIFS(招生人数!J:J,招生人数!B:B,B131,招生人数!C:C,C131)</f>
        <v>54</v>
      </c>
      <c r="E255">
        <f t="shared" si="9"/>
        <v>5.13</v>
      </c>
      <c r="F255" s="45">
        <v>2019</v>
      </c>
      <c r="G255" t="s">
        <v>190</v>
      </c>
    </row>
    <row r="256" spans="1:7">
      <c r="A256">
        <f>SUBTOTAL(103,C$1:C256)-1</f>
        <v>255</v>
      </c>
      <c r="B256" t="s">
        <v>9</v>
      </c>
      <c r="C256" t="s">
        <v>119</v>
      </c>
      <c r="D256">
        <f>SUMIFS(招生人数!J:J,招生人数!B:B,B132,招生人数!C:C,C132)</f>
        <v>32</v>
      </c>
      <c r="E256">
        <f t="shared" si="9"/>
        <v>3.04</v>
      </c>
      <c r="F256" s="45">
        <v>2019</v>
      </c>
      <c r="G256" t="s">
        <v>190</v>
      </c>
    </row>
    <row r="257" spans="1:7">
      <c r="A257">
        <f>SUBTOTAL(103,C$1:C257)-1</f>
        <v>256</v>
      </c>
      <c r="B257" t="s">
        <v>9</v>
      </c>
      <c r="C257" t="s">
        <v>15</v>
      </c>
      <c r="D257">
        <f>SUMIFS(招生人数!J:J,招生人数!B:B,B133,招生人数!C:C,C133)</f>
        <v>18</v>
      </c>
      <c r="E257">
        <f t="shared" si="9"/>
        <v>1.71</v>
      </c>
      <c r="F257" s="45">
        <v>2019</v>
      </c>
      <c r="G257" t="s">
        <v>190</v>
      </c>
    </row>
    <row r="258" spans="1:7">
      <c r="A258">
        <f>SUBTOTAL(103,C$1:C258)-1</f>
        <v>257</v>
      </c>
      <c r="B258" t="s">
        <v>9</v>
      </c>
      <c r="C258" t="s">
        <v>16</v>
      </c>
      <c r="D258">
        <f>SUMIFS(招生人数!J:J,招生人数!B:B,B134,招生人数!C:C,C134)</f>
        <v>60</v>
      </c>
      <c r="E258">
        <f t="shared" si="9"/>
        <v>5.7</v>
      </c>
      <c r="F258" s="45">
        <v>2019</v>
      </c>
      <c r="G258" t="s">
        <v>190</v>
      </c>
    </row>
    <row r="259" spans="1:7">
      <c r="A259">
        <f>SUBTOTAL(103,C$1:C259)-1</f>
        <v>258</v>
      </c>
      <c r="B259" t="s">
        <v>9</v>
      </c>
      <c r="C259" t="s">
        <v>17</v>
      </c>
      <c r="D259">
        <f>SUMIFS(招生人数!J:J,招生人数!B:B,B135,招生人数!C:C,C135)</f>
        <v>72</v>
      </c>
      <c r="E259">
        <f t="shared" si="9"/>
        <v>6.84</v>
      </c>
      <c r="F259" s="45">
        <v>2019</v>
      </c>
      <c r="G259" t="s">
        <v>190</v>
      </c>
    </row>
    <row r="260" spans="1:7">
      <c r="A260">
        <f>SUBTOTAL(103,C$1:C260)-1</f>
        <v>259</v>
      </c>
      <c r="B260" t="s">
        <v>18</v>
      </c>
      <c r="C260" t="s">
        <v>19</v>
      </c>
      <c r="D260">
        <f>SUMIFS(招生人数!J:J,招生人数!B:B,B136,招生人数!C:C,C136)</f>
        <v>0</v>
      </c>
      <c r="E260">
        <f t="shared" si="9"/>
        <v>0</v>
      </c>
      <c r="F260" s="45">
        <v>2019</v>
      </c>
      <c r="G260" t="s">
        <v>190</v>
      </c>
    </row>
    <row r="261" spans="1:7">
      <c r="A261">
        <f>SUBTOTAL(103,C$1:C261)-1</f>
        <v>260</v>
      </c>
      <c r="B261" t="s">
        <v>18</v>
      </c>
      <c r="C261" t="s">
        <v>20</v>
      </c>
      <c r="D261">
        <f>SUMIFS(招生人数!J:J,招生人数!B:B,B137,招生人数!C:C,C137)</f>
        <v>0</v>
      </c>
      <c r="E261">
        <f t="shared" si="9"/>
        <v>0</v>
      </c>
      <c r="F261" s="45">
        <v>2019</v>
      </c>
      <c r="G261" t="s">
        <v>190</v>
      </c>
    </row>
    <row r="262" spans="1:7">
      <c r="A262">
        <f>SUBTOTAL(103,C$1:C262)-1</f>
        <v>261</v>
      </c>
      <c r="B262" t="s">
        <v>18</v>
      </c>
      <c r="C262" t="s">
        <v>21</v>
      </c>
      <c r="D262">
        <f>SUMIFS(招生人数!J:J,招生人数!B:B,B138,招生人数!C:C,C138)</f>
        <v>0</v>
      </c>
      <c r="E262">
        <f t="shared" si="9"/>
        <v>0</v>
      </c>
      <c r="F262" s="45">
        <v>2019</v>
      </c>
      <c r="G262" t="s">
        <v>190</v>
      </c>
    </row>
    <row r="263" spans="1:7">
      <c r="A263">
        <f>SUBTOTAL(103,C$1:C263)-1</f>
        <v>262</v>
      </c>
      <c r="B263" t="s">
        <v>18</v>
      </c>
      <c r="C263" t="s">
        <v>22</v>
      </c>
      <c r="D263">
        <f>SUMIFS(招生人数!J:J,招生人数!B:B,B139,招生人数!C:C,C139)</f>
        <v>0</v>
      </c>
      <c r="E263">
        <f t="shared" si="9"/>
        <v>0</v>
      </c>
      <c r="F263" s="45">
        <v>2019</v>
      </c>
      <c r="G263" t="s">
        <v>190</v>
      </c>
    </row>
    <row r="264" spans="1:7">
      <c r="A264">
        <f>SUBTOTAL(103,C$1:C264)-1</f>
        <v>263</v>
      </c>
      <c r="B264" t="s">
        <v>18</v>
      </c>
      <c r="C264" t="s">
        <v>23</v>
      </c>
      <c r="D264">
        <f>SUMIFS(招生人数!J:J,招生人数!B:B,B140,招生人数!C:C,C140)</f>
        <v>16</v>
      </c>
      <c r="E264">
        <f t="shared" si="9"/>
        <v>1.52</v>
      </c>
      <c r="F264" s="45">
        <v>2019</v>
      </c>
      <c r="G264" t="s">
        <v>190</v>
      </c>
    </row>
    <row r="265" spans="1:7">
      <c r="A265">
        <f>SUBTOTAL(103,C$1:C265)-1</f>
        <v>264</v>
      </c>
      <c r="B265" t="s">
        <v>18</v>
      </c>
      <c r="C265" t="s">
        <v>24</v>
      </c>
      <c r="D265">
        <f>SUMIFS(招生人数!J:J,招生人数!B:B,B141,招生人数!C:C,C141)</f>
        <v>0</v>
      </c>
      <c r="E265">
        <f t="shared" si="9"/>
        <v>0</v>
      </c>
      <c r="F265" s="45">
        <v>2019</v>
      </c>
      <c r="G265" t="s">
        <v>190</v>
      </c>
    </row>
    <row r="266" spans="1:7">
      <c r="A266">
        <f>SUBTOTAL(103,C$1:C266)-1</f>
        <v>265</v>
      </c>
      <c r="B266" t="s">
        <v>191</v>
      </c>
      <c r="C266" t="s">
        <v>19</v>
      </c>
      <c r="D266">
        <f>SUMIFS(招生人数!J:J,招生人数!B:B,B142,招生人数!C:C,C142)</f>
        <v>0</v>
      </c>
      <c r="E266">
        <f t="shared" si="9"/>
        <v>0</v>
      </c>
      <c r="F266" s="45">
        <v>2019</v>
      </c>
      <c r="G266" t="s">
        <v>190</v>
      </c>
    </row>
    <row r="267" spans="1:7">
      <c r="A267">
        <f>SUBTOTAL(103,C$1:C267)-1</f>
        <v>266</v>
      </c>
      <c r="B267" t="s">
        <v>191</v>
      </c>
      <c r="C267" t="s">
        <v>20</v>
      </c>
      <c r="D267">
        <f>SUMIFS(招生人数!J:J,招生人数!B:B,B143,招生人数!C:C,C143)</f>
        <v>0</v>
      </c>
      <c r="E267">
        <f t="shared" si="9"/>
        <v>0</v>
      </c>
      <c r="F267" s="45">
        <v>2019</v>
      </c>
      <c r="G267" t="s">
        <v>190</v>
      </c>
    </row>
    <row r="268" spans="1:7">
      <c r="A268">
        <f>SUBTOTAL(103,C$1:C268)-1</f>
        <v>267</v>
      </c>
      <c r="B268" t="s">
        <v>191</v>
      </c>
      <c r="C268" t="s">
        <v>21</v>
      </c>
      <c r="D268">
        <f>SUMIFS(招生人数!J:J,招生人数!B:B,B144,招生人数!C:C,C144)</f>
        <v>0</v>
      </c>
      <c r="E268">
        <f t="shared" si="9"/>
        <v>0</v>
      </c>
      <c r="F268" s="45">
        <v>2019</v>
      </c>
      <c r="G268" t="s">
        <v>190</v>
      </c>
    </row>
    <row r="269" spans="1:7">
      <c r="A269">
        <f>SUBTOTAL(103,C$1:C269)-1</f>
        <v>268</v>
      </c>
      <c r="B269" t="s">
        <v>191</v>
      </c>
      <c r="C269" t="s">
        <v>22</v>
      </c>
      <c r="D269">
        <f>SUMIFS(招生人数!J:J,招生人数!B:B,B145,招生人数!C:C,C145)</f>
        <v>0</v>
      </c>
      <c r="E269">
        <f t="shared" si="9"/>
        <v>0</v>
      </c>
      <c r="F269" s="45">
        <v>2019</v>
      </c>
      <c r="G269" t="s">
        <v>190</v>
      </c>
    </row>
    <row r="270" spans="1:7">
      <c r="A270">
        <f>SUBTOTAL(103,C$1:C270)-1</f>
        <v>269</v>
      </c>
      <c r="B270" t="s">
        <v>191</v>
      </c>
      <c r="C270" t="s">
        <v>23</v>
      </c>
      <c r="D270">
        <f>SUMIFS(招生人数!J:J,招生人数!B:B,B146,招生人数!C:C,C146)</f>
        <v>0</v>
      </c>
      <c r="E270">
        <f t="shared" si="9"/>
        <v>0</v>
      </c>
      <c r="F270" s="45">
        <v>2019</v>
      </c>
      <c r="G270" t="s">
        <v>190</v>
      </c>
    </row>
    <row r="271" spans="1:7">
      <c r="A271">
        <f>SUBTOTAL(103,C$1:C271)-1</f>
        <v>270</v>
      </c>
      <c r="B271" t="s">
        <v>191</v>
      </c>
      <c r="C271" t="s">
        <v>24</v>
      </c>
      <c r="D271">
        <f>SUMIFS(招生人数!J:J,招生人数!B:B,B147,招生人数!C:C,C147)</f>
        <v>0</v>
      </c>
      <c r="E271">
        <f t="shared" si="9"/>
        <v>0</v>
      </c>
      <c r="F271" s="45">
        <v>2019</v>
      </c>
      <c r="G271" t="s">
        <v>190</v>
      </c>
    </row>
    <row r="272" spans="1:7">
      <c r="A272">
        <f>SUBTOTAL(103,C$1:C272)-1</f>
        <v>271</v>
      </c>
      <c r="B272" t="s">
        <v>25</v>
      </c>
      <c r="C272" t="s">
        <v>26</v>
      </c>
      <c r="D272">
        <f>SUMIFS(招生人数!J:J,招生人数!B:B,B148,招生人数!C:C,C148)</f>
        <v>14</v>
      </c>
      <c r="E272">
        <f t="shared" si="9"/>
        <v>1.33</v>
      </c>
      <c r="F272" s="45">
        <v>2019</v>
      </c>
      <c r="G272" t="s">
        <v>190</v>
      </c>
    </row>
    <row r="273" spans="1:7">
      <c r="A273">
        <f>SUBTOTAL(103,C$1:C273)-1</f>
        <v>272</v>
      </c>
      <c r="B273" t="s">
        <v>25</v>
      </c>
      <c r="C273" s="47" t="s">
        <v>27</v>
      </c>
      <c r="D273">
        <f>SUMIFS(招生人数!J:J,招生人数!B:B,B149,招生人数!C:C,C149)</f>
        <v>66</v>
      </c>
      <c r="E273">
        <f t="shared" si="9"/>
        <v>6.27</v>
      </c>
      <c r="F273" s="45">
        <v>2019</v>
      </c>
      <c r="G273" t="s">
        <v>190</v>
      </c>
    </row>
    <row r="274" spans="1:7">
      <c r="A274">
        <f>SUBTOTAL(103,C$1:C274)-1</f>
        <v>273</v>
      </c>
      <c r="B274" t="s">
        <v>25</v>
      </c>
      <c r="C274" t="s">
        <v>28</v>
      </c>
      <c r="D274">
        <f>SUMIFS(招生人数!J:J,招生人数!B:B,B150,招生人数!C:C,C150)</f>
        <v>24</v>
      </c>
      <c r="E274">
        <f t="shared" si="9"/>
        <v>2.28</v>
      </c>
      <c r="F274" s="45">
        <v>2019</v>
      </c>
      <c r="G274" t="s">
        <v>190</v>
      </c>
    </row>
    <row r="275" spans="1:7">
      <c r="A275">
        <f>SUBTOTAL(103,C$1:C275)-1</f>
        <v>274</v>
      </c>
      <c r="B275" t="s">
        <v>25</v>
      </c>
      <c r="C275" t="s">
        <v>29</v>
      </c>
      <c r="D275">
        <f>SUMIFS(招生人数!J:J,招生人数!B:B,B151,招生人数!C:C,C151)</f>
        <v>4</v>
      </c>
      <c r="E275">
        <f t="shared" si="9"/>
        <v>0.38</v>
      </c>
      <c r="F275" s="45">
        <v>2019</v>
      </c>
      <c r="G275" t="s">
        <v>190</v>
      </c>
    </row>
    <row r="276" spans="1:7">
      <c r="A276">
        <f>SUBTOTAL(103,C$1:C276)-1</f>
        <v>275</v>
      </c>
      <c r="B276" t="s">
        <v>25</v>
      </c>
      <c r="C276" t="s">
        <v>30</v>
      </c>
      <c r="D276">
        <f>SUMIFS(招生人数!J:J,招生人数!B:B,B152,招生人数!C:C,C152)</f>
        <v>10</v>
      </c>
      <c r="E276">
        <f t="shared" si="9"/>
        <v>0.95</v>
      </c>
      <c r="F276" s="45">
        <v>2019</v>
      </c>
      <c r="G276" t="s">
        <v>190</v>
      </c>
    </row>
    <row r="277" spans="1:7">
      <c r="A277">
        <f>SUBTOTAL(103,C$1:C277)-1</f>
        <v>276</v>
      </c>
      <c r="B277" t="s">
        <v>25</v>
      </c>
      <c r="C277" t="s">
        <v>120</v>
      </c>
      <c r="D277">
        <f>SUMIFS(招生人数!J:J,招生人数!B:B,B153,招生人数!C:C,C153)</f>
        <v>29</v>
      </c>
      <c r="E277">
        <f t="shared" si="9"/>
        <v>2.76</v>
      </c>
      <c r="F277" s="45">
        <v>2019</v>
      </c>
      <c r="G277" t="s">
        <v>190</v>
      </c>
    </row>
    <row r="278" spans="1:7">
      <c r="A278">
        <f>SUBTOTAL(103,C$1:C278)-1</f>
        <v>277</v>
      </c>
      <c r="B278" t="s">
        <v>25</v>
      </c>
      <c r="C278" t="s">
        <v>31</v>
      </c>
      <c r="D278">
        <f>SUMIFS(招生人数!J:J,招生人数!B:B,B154,招生人数!C:C,C154)</f>
        <v>0</v>
      </c>
      <c r="E278">
        <f t="shared" si="9"/>
        <v>0</v>
      </c>
      <c r="F278" s="45">
        <v>2019</v>
      </c>
      <c r="G278" t="s">
        <v>190</v>
      </c>
    </row>
    <row r="279" spans="1:7">
      <c r="A279">
        <f>SUBTOTAL(103,C$1:C279)-1</f>
        <v>278</v>
      </c>
      <c r="B279" t="s">
        <v>25</v>
      </c>
      <c r="C279" t="s">
        <v>32</v>
      </c>
      <c r="D279">
        <f>SUMIFS(招生人数!J:J,招生人数!B:B,B155,招生人数!C:C,C155)</f>
        <v>0</v>
      </c>
      <c r="E279">
        <f t="shared" si="9"/>
        <v>0</v>
      </c>
      <c r="F279" s="45">
        <v>2019</v>
      </c>
      <c r="G279" t="s">
        <v>190</v>
      </c>
    </row>
    <row r="280" spans="1:7">
      <c r="A280">
        <f>SUBTOTAL(103,C$1:C280)-1</f>
        <v>279</v>
      </c>
      <c r="B280" t="s">
        <v>25</v>
      </c>
      <c r="C280" t="s">
        <v>33</v>
      </c>
      <c r="D280">
        <f>SUMIFS(招生人数!J:J,招生人数!B:B,B156,招生人数!C:C,C156)</f>
        <v>7</v>
      </c>
      <c r="E280">
        <f t="shared" si="9"/>
        <v>0.67</v>
      </c>
      <c r="F280" s="45">
        <v>2019</v>
      </c>
      <c r="G280" t="s">
        <v>190</v>
      </c>
    </row>
    <row r="281" spans="1:7">
      <c r="A281">
        <f>SUBTOTAL(103,C$1:C281)-1</f>
        <v>280</v>
      </c>
      <c r="B281" t="s">
        <v>25</v>
      </c>
      <c r="C281" t="s">
        <v>34</v>
      </c>
      <c r="D281">
        <f>SUMIFS(招生人数!J:J,招生人数!B:B,B157,招生人数!C:C,C157)</f>
        <v>6</v>
      </c>
      <c r="E281">
        <f t="shared" si="9"/>
        <v>0.57</v>
      </c>
      <c r="F281" s="45">
        <v>2019</v>
      </c>
      <c r="G281" t="s">
        <v>190</v>
      </c>
    </row>
    <row r="282" spans="1:7">
      <c r="A282">
        <f>SUBTOTAL(103,C$1:C282)-1</f>
        <v>281</v>
      </c>
      <c r="B282" t="s">
        <v>25</v>
      </c>
      <c r="C282" t="s">
        <v>35</v>
      </c>
      <c r="D282">
        <f>SUMIFS(招生人数!J:J,招生人数!B:B,B158,招生人数!C:C,C158)</f>
        <v>13</v>
      </c>
      <c r="E282">
        <f t="shared" si="9"/>
        <v>1.24</v>
      </c>
      <c r="F282" s="45">
        <v>2019</v>
      </c>
      <c r="G282" t="s">
        <v>190</v>
      </c>
    </row>
    <row r="283" spans="1:7">
      <c r="A283">
        <f>SUBTOTAL(103,C$1:C283)-1</f>
        <v>282</v>
      </c>
      <c r="B283" t="s">
        <v>36</v>
      </c>
      <c r="C283" t="s">
        <v>37</v>
      </c>
      <c r="D283">
        <f>SUMIFS(招生人数!J:J,招生人数!B:B,B159,招生人数!C:C,C159)</f>
        <v>0</v>
      </c>
      <c r="E283">
        <f t="shared" si="9"/>
        <v>0</v>
      </c>
      <c r="F283" s="45">
        <v>2019</v>
      </c>
      <c r="G283" t="s">
        <v>190</v>
      </c>
    </row>
    <row r="284" spans="1:7">
      <c r="A284">
        <f>SUBTOTAL(103,C$1:C284)-1</f>
        <v>283</v>
      </c>
      <c r="B284" t="s">
        <v>36</v>
      </c>
      <c r="C284" t="s">
        <v>38</v>
      </c>
      <c r="D284">
        <f>SUMIFS(招生人数!J:J,招生人数!B:B,B160,招生人数!C:C,C160)</f>
        <v>77</v>
      </c>
      <c r="E284">
        <f t="shared" si="9"/>
        <v>7.32</v>
      </c>
      <c r="F284" s="45">
        <v>2019</v>
      </c>
      <c r="G284" t="s">
        <v>190</v>
      </c>
    </row>
    <row r="285" spans="1:7">
      <c r="A285">
        <f>SUBTOTAL(103,C$1:C285)-1</f>
        <v>284</v>
      </c>
      <c r="B285" t="s">
        <v>36</v>
      </c>
      <c r="C285" t="s">
        <v>39</v>
      </c>
      <c r="D285">
        <f>SUMIFS(招生人数!J:J,招生人数!B:B,B161,招生人数!C:C,C161)</f>
        <v>42</v>
      </c>
      <c r="E285">
        <f t="shared" si="9"/>
        <v>3.99</v>
      </c>
      <c r="F285" s="45">
        <v>2019</v>
      </c>
      <c r="G285" t="s">
        <v>190</v>
      </c>
    </row>
    <row r="286" spans="1:7">
      <c r="A286">
        <f>SUBTOTAL(103,C$1:C286)-1</f>
        <v>285</v>
      </c>
      <c r="B286" t="s">
        <v>36</v>
      </c>
      <c r="C286" t="s">
        <v>40</v>
      </c>
      <c r="D286">
        <f>SUMIFS(招生人数!J:J,招生人数!B:B,B162,招生人数!C:C,C162)</f>
        <v>75</v>
      </c>
      <c r="E286">
        <f t="shared" si="9"/>
        <v>7.13</v>
      </c>
      <c r="F286" s="45">
        <v>2019</v>
      </c>
      <c r="G286" t="s">
        <v>190</v>
      </c>
    </row>
    <row r="287" spans="1:7">
      <c r="A287">
        <f>SUBTOTAL(103,C$1:C287)-1</f>
        <v>286</v>
      </c>
      <c r="B287" t="s">
        <v>36</v>
      </c>
      <c r="C287" t="s">
        <v>121</v>
      </c>
      <c r="D287">
        <f>SUMIFS(招生人数!J:J,招生人数!B:B,B163,招生人数!C:C,C163)</f>
        <v>12</v>
      </c>
      <c r="E287">
        <f t="shared" si="9"/>
        <v>1.14</v>
      </c>
      <c r="F287" s="45">
        <v>2019</v>
      </c>
      <c r="G287" t="s">
        <v>190</v>
      </c>
    </row>
    <row r="288" spans="1:7">
      <c r="A288">
        <f>SUBTOTAL(103,C$1:C288)-1</f>
        <v>287</v>
      </c>
      <c r="B288" t="s">
        <v>36</v>
      </c>
      <c r="C288" t="s">
        <v>41</v>
      </c>
      <c r="D288">
        <f>SUMIFS(招生人数!J:J,招生人数!B:B,B164,招生人数!C:C,C164)</f>
        <v>45</v>
      </c>
      <c r="E288">
        <f t="shared" si="9"/>
        <v>4.28</v>
      </c>
      <c r="F288" s="45">
        <v>2019</v>
      </c>
      <c r="G288" t="s">
        <v>190</v>
      </c>
    </row>
    <row r="289" spans="1:7">
      <c r="A289">
        <f>SUBTOTAL(103,C$1:C289)-1</f>
        <v>288</v>
      </c>
      <c r="B289" t="s">
        <v>36</v>
      </c>
      <c r="C289" s="47" t="s">
        <v>122</v>
      </c>
      <c r="D289">
        <f>SUMIFS(招生人数!J:J,招生人数!B:B,B165,招生人数!C:C,C165)</f>
        <v>74</v>
      </c>
      <c r="E289">
        <f>ROUND((D289*0.095),2)*2</f>
        <v>14.06</v>
      </c>
      <c r="F289" s="45">
        <v>2019</v>
      </c>
      <c r="G289" t="s">
        <v>190</v>
      </c>
    </row>
    <row r="290" spans="1:7">
      <c r="A290">
        <f>SUBTOTAL(103,C$1:C290)-1</f>
        <v>289</v>
      </c>
      <c r="B290" t="s">
        <v>36</v>
      </c>
      <c r="C290" t="s">
        <v>123</v>
      </c>
      <c r="D290">
        <f>SUMIFS(招生人数!J:J,招生人数!B:B,B166,招生人数!C:C,C166)</f>
        <v>50</v>
      </c>
      <c r="E290">
        <f t="shared" ref="E290:E309" si="10">ROUND((D290*0.095),2)</f>
        <v>4.75</v>
      </c>
      <c r="F290" s="45">
        <v>2019</v>
      </c>
      <c r="G290" t="s">
        <v>190</v>
      </c>
    </row>
    <row r="291" spans="1:7">
      <c r="A291">
        <f>SUBTOTAL(103,C$1:C291)-1</f>
        <v>290</v>
      </c>
      <c r="B291" t="s">
        <v>36</v>
      </c>
      <c r="C291" t="s">
        <v>42</v>
      </c>
      <c r="D291">
        <f>SUMIFS(招生人数!J:J,招生人数!B:B,B167,招生人数!C:C,C167)</f>
        <v>77</v>
      </c>
      <c r="E291">
        <f t="shared" si="10"/>
        <v>7.32</v>
      </c>
      <c r="F291" s="45">
        <v>2019</v>
      </c>
      <c r="G291" t="s">
        <v>190</v>
      </c>
    </row>
    <row r="292" spans="1:7">
      <c r="A292">
        <f>SUBTOTAL(103,C$1:C292)-1</f>
        <v>291</v>
      </c>
      <c r="B292" t="s">
        <v>36</v>
      </c>
      <c r="C292" t="s">
        <v>43</v>
      </c>
      <c r="D292">
        <f>SUMIFS(招生人数!J:J,招生人数!B:B,B168,招生人数!C:C,C168)</f>
        <v>86</v>
      </c>
      <c r="E292">
        <f t="shared" si="10"/>
        <v>8.17</v>
      </c>
      <c r="F292" s="45">
        <v>2019</v>
      </c>
      <c r="G292" t="s">
        <v>190</v>
      </c>
    </row>
    <row r="293" spans="1:7">
      <c r="A293">
        <f>SUBTOTAL(103,C$1:C293)-1</f>
        <v>292</v>
      </c>
      <c r="B293" t="s">
        <v>36</v>
      </c>
      <c r="C293" t="s">
        <v>124</v>
      </c>
      <c r="D293">
        <f>SUMIFS(招生人数!J:J,招生人数!B:B,B169,招生人数!C:C,C169)</f>
        <v>79</v>
      </c>
      <c r="E293">
        <f t="shared" si="10"/>
        <v>7.51</v>
      </c>
      <c r="F293" s="45">
        <v>2019</v>
      </c>
      <c r="G293" t="s">
        <v>190</v>
      </c>
    </row>
    <row r="294" spans="1:7">
      <c r="A294">
        <f>SUBTOTAL(103,C$1:C294)-1</f>
        <v>293</v>
      </c>
      <c r="B294" t="s">
        <v>36</v>
      </c>
      <c r="C294" t="s">
        <v>44</v>
      </c>
      <c r="D294">
        <f>SUMIFS(招生人数!J:J,招生人数!B:B,B170,招生人数!C:C,C170)</f>
        <v>29</v>
      </c>
      <c r="E294">
        <f t="shared" si="10"/>
        <v>2.76</v>
      </c>
      <c r="F294" s="45">
        <v>2019</v>
      </c>
      <c r="G294" t="s">
        <v>190</v>
      </c>
    </row>
    <row r="295" spans="1:7">
      <c r="A295">
        <f>SUBTOTAL(103,C$1:C295)-1</f>
        <v>294</v>
      </c>
      <c r="B295" t="s">
        <v>36</v>
      </c>
      <c r="C295" t="s">
        <v>45</v>
      </c>
      <c r="D295">
        <f>SUMIFS(招生人数!J:J,招生人数!B:B,B171,招生人数!C:C,C171)</f>
        <v>166</v>
      </c>
      <c r="E295">
        <f t="shared" si="10"/>
        <v>15.77</v>
      </c>
      <c r="F295" s="45">
        <v>2019</v>
      </c>
      <c r="G295" t="s">
        <v>190</v>
      </c>
    </row>
    <row r="296" spans="1:7">
      <c r="A296">
        <f>SUBTOTAL(103,C$1:C296)-1</f>
        <v>295</v>
      </c>
      <c r="B296" t="s">
        <v>36</v>
      </c>
      <c r="C296" t="s">
        <v>46</v>
      </c>
      <c r="D296">
        <f>SUMIFS(招生人数!J:J,招生人数!B:B,B172,招生人数!C:C,C172)</f>
        <v>53</v>
      </c>
      <c r="E296">
        <f t="shared" si="10"/>
        <v>5.04</v>
      </c>
      <c r="F296" s="45">
        <v>2019</v>
      </c>
      <c r="G296" t="s">
        <v>190</v>
      </c>
    </row>
    <row r="297" spans="1:7">
      <c r="A297">
        <f>SUBTOTAL(103,C$1:C297)-1</f>
        <v>296</v>
      </c>
      <c r="B297" t="s">
        <v>36</v>
      </c>
      <c r="C297" t="s">
        <v>47</v>
      </c>
      <c r="D297">
        <f>SUMIFS(招生人数!J:J,招生人数!B:B,B173,招生人数!C:C,C173)</f>
        <v>69</v>
      </c>
      <c r="E297">
        <f t="shared" si="10"/>
        <v>6.56</v>
      </c>
      <c r="F297" s="45">
        <v>2019</v>
      </c>
      <c r="G297" t="s">
        <v>190</v>
      </c>
    </row>
    <row r="298" spans="1:7">
      <c r="A298">
        <f>SUBTOTAL(103,C$1:C298)-1</f>
        <v>297</v>
      </c>
      <c r="B298" t="s">
        <v>36</v>
      </c>
      <c r="C298" t="s">
        <v>48</v>
      </c>
      <c r="D298">
        <f>SUMIFS(招生人数!J:J,招生人数!B:B,B174,招生人数!C:C,C174)</f>
        <v>44</v>
      </c>
      <c r="E298">
        <f t="shared" si="10"/>
        <v>4.18</v>
      </c>
      <c r="F298" s="45">
        <v>2019</v>
      </c>
      <c r="G298" t="s">
        <v>190</v>
      </c>
    </row>
    <row r="299" spans="1:7">
      <c r="A299">
        <f>SUBTOTAL(103,C$1:C299)-1</f>
        <v>298</v>
      </c>
      <c r="B299" t="s">
        <v>36</v>
      </c>
      <c r="C299" t="s">
        <v>125</v>
      </c>
      <c r="D299">
        <f>SUMIFS(招生人数!J:J,招生人数!B:B,B175,招生人数!C:C,C175)</f>
        <v>75</v>
      </c>
      <c r="E299">
        <f t="shared" si="10"/>
        <v>7.13</v>
      </c>
      <c r="F299" s="45">
        <v>2019</v>
      </c>
      <c r="G299" t="s">
        <v>190</v>
      </c>
    </row>
    <row r="300" spans="1:7">
      <c r="A300">
        <f>SUBTOTAL(103,C$1:C300)-1</f>
        <v>299</v>
      </c>
      <c r="B300" t="s">
        <v>49</v>
      </c>
      <c r="C300" t="s">
        <v>50</v>
      </c>
      <c r="D300">
        <f>SUMIFS(招生人数!J:J,招生人数!B:B,B176,招生人数!C:C,C176)</f>
        <v>78</v>
      </c>
      <c r="E300">
        <f t="shared" si="10"/>
        <v>7.41</v>
      </c>
      <c r="F300" s="45">
        <v>2019</v>
      </c>
      <c r="G300" t="s">
        <v>190</v>
      </c>
    </row>
    <row r="301" spans="1:7">
      <c r="A301">
        <f>SUBTOTAL(103,C$1:C301)-1</f>
        <v>300</v>
      </c>
      <c r="B301" t="s">
        <v>49</v>
      </c>
      <c r="C301" t="s">
        <v>51</v>
      </c>
      <c r="D301">
        <f>SUMIFS(招生人数!J:J,招生人数!B:B,B177,招生人数!C:C,C177)</f>
        <v>0</v>
      </c>
      <c r="E301">
        <f t="shared" si="10"/>
        <v>0</v>
      </c>
      <c r="F301" s="45">
        <v>2019</v>
      </c>
      <c r="G301" t="s">
        <v>190</v>
      </c>
    </row>
    <row r="302" spans="1:7">
      <c r="A302">
        <f>SUBTOTAL(103,C$1:C302)-1</f>
        <v>301</v>
      </c>
      <c r="B302" t="s">
        <v>49</v>
      </c>
      <c r="C302" t="s">
        <v>52</v>
      </c>
      <c r="D302">
        <f>SUMIFS(招生人数!J:J,招生人数!B:B,B178,招生人数!C:C,C178)</f>
        <v>41</v>
      </c>
      <c r="E302">
        <f t="shared" si="10"/>
        <v>3.9</v>
      </c>
      <c r="F302" s="45">
        <v>2019</v>
      </c>
      <c r="G302" t="s">
        <v>190</v>
      </c>
    </row>
    <row r="303" spans="1:7">
      <c r="A303">
        <f>SUBTOTAL(103,C$1:C303)-1</f>
        <v>302</v>
      </c>
      <c r="B303" t="s">
        <v>49</v>
      </c>
      <c r="C303" t="s">
        <v>53</v>
      </c>
      <c r="D303">
        <f>SUMIFS(招生人数!J:J,招生人数!B:B,B179,招生人数!C:C,C179)</f>
        <v>33</v>
      </c>
      <c r="E303">
        <f t="shared" si="10"/>
        <v>3.14</v>
      </c>
      <c r="F303" s="45">
        <v>2019</v>
      </c>
      <c r="G303" t="s">
        <v>190</v>
      </c>
    </row>
    <row r="304" spans="1:7">
      <c r="A304">
        <f>SUBTOTAL(103,C$1:C304)-1</f>
        <v>303</v>
      </c>
      <c r="B304" t="s">
        <v>49</v>
      </c>
      <c r="C304" t="s">
        <v>54</v>
      </c>
      <c r="D304">
        <f>SUMIFS(招生人数!J:J,招生人数!B:B,B180,招生人数!C:C,C180)</f>
        <v>35</v>
      </c>
      <c r="E304">
        <f t="shared" si="10"/>
        <v>3.33</v>
      </c>
      <c r="F304" s="45">
        <v>2019</v>
      </c>
      <c r="G304" t="s">
        <v>190</v>
      </c>
    </row>
    <row r="305" spans="1:7">
      <c r="A305">
        <f>SUBTOTAL(103,C$1:C305)-1</f>
        <v>304</v>
      </c>
      <c r="B305" t="s">
        <v>49</v>
      </c>
      <c r="C305" t="s">
        <v>126</v>
      </c>
      <c r="D305">
        <f>SUMIFS(招生人数!J:J,招生人数!B:B,B181,招生人数!C:C,C181)</f>
        <v>143</v>
      </c>
      <c r="E305">
        <f t="shared" si="10"/>
        <v>13.59</v>
      </c>
      <c r="F305" s="45">
        <v>2019</v>
      </c>
      <c r="G305" t="s">
        <v>190</v>
      </c>
    </row>
    <row r="306" spans="1:7">
      <c r="A306">
        <f>SUBTOTAL(103,C$1:C306)-1</f>
        <v>305</v>
      </c>
      <c r="B306" t="s">
        <v>49</v>
      </c>
      <c r="C306" t="s">
        <v>55</v>
      </c>
      <c r="D306">
        <f>SUMIFS(招生人数!J:J,招生人数!B:B,B182,招生人数!C:C,C182)</f>
        <v>48</v>
      </c>
      <c r="E306">
        <f t="shared" si="10"/>
        <v>4.56</v>
      </c>
      <c r="F306" s="45">
        <v>2019</v>
      </c>
      <c r="G306" t="s">
        <v>190</v>
      </c>
    </row>
    <row r="307" spans="1:7">
      <c r="A307">
        <f>SUBTOTAL(103,C$1:C307)-1</f>
        <v>306</v>
      </c>
      <c r="B307" t="s">
        <v>49</v>
      </c>
      <c r="C307" t="s">
        <v>56</v>
      </c>
      <c r="D307">
        <f>SUMIFS(招生人数!J:J,招生人数!B:B,B183,招生人数!C:C,C183)</f>
        <v>82</v>
      </c>
      <c r="E307">
        <f t="shared" si="10"/>
        <v>7.79</v>
      </c>
      <c r="F307" s="45">
        <v>2019</v>
      </c>
      <c r="G307" t="s">
        <v>190</v>
      </c>
    </row>
    <row r="308" spans="1:7">
      <c r="A308">
        <f>SUBTOTAL(103,C$1:C308)-1</f>
        <v>307</v>
      </c>
      <c r="B308" t="s">
        <v>49</v>
      </c>
      <c r="C308" t="s">
        <v>57</v>
      </c>
      <c r="D308">
        <f>SUMIFS(招生人数!J:J,招生人数!B:B,B184,招生人数!C:C,C184)</f>
        <v>61</v>
      </c>
      <c r="E308">
        <f t="shared" si="10"/>
        <v>5.8</v>
      </c>
      <c r="F308" s="45">
        <v>2019</v>
      </c>
      <c r="G308" t="s">
        <v>190</v>
      </c>
    </row>
    <row r="309" spans="1:7">
      <c r="A309">
        <f>SUBTOTAL(103,C$1:C309)-1</f>
        <v>308</v>
      </c>
      <c r="B309" t="s">
        <v>49</v>
      </c>
      <c r="C309" t="s">
        <v>58</v>
      </c>
      <c r="D309">
        <f>SUMIFS(招生人数!J:J,招生人数!B:B,B185,招生人数!C:C,C185)</f>
        <v>0</v>
      </c>
      <c r="E309">
        <f t="shared" si="10"/>
        <v>0</v>
      </c>
      <c r="F309" s="45">
        <v>2019</v>
      </c>
      <c r="G309" t="s">
        <v>190</v>
      </c>
    </row>
    <row r="310" spans="1:7">
      <c r="A310">
        <f>SUBTOTAL(103,C$1:C310)-1</f>
        <v>309</v>
      </c>
      <c r="B310" t="s">
        <v>49</v>
      </c>
      <c r="C310" s="47" t="s">
        <v>127</v>
      </c>
      <c r="D310">
        <f>SUMIFS(招生人数!J:J,招生人数!B:B,B186,招生人数!C:C,C186)</f>
        <v>96</v>
      </c>
      <c r="E310">
        <f>ROUND((D310*0.095),2)*2</f>
        <v>18.24</v>
      </c>
      <c r="F310" s="45">
        <v>2019</v>
      </c>
      <c r="G310" t="s">
        <v>190</v>
      </c>
    </row>
    <row r="311" spans="1:7">
      <c r="A311">
        <f>SUBTOTAL(103,C$1:C311)-1</f>
        <v>310</v>
      </c>
      <c r="B311" t="s">
        <v>49</v>
      </c>
      <c r="C311" t="s">
        <v>59</v>
      </c>
      <c r="D311">
        <f>SUMIFS(招生人数!J:J,招生人数!B:B,B187,招生人数!C:C,C187)</f>
        <v>59</v>
      </c>
      <c r="E311">
        <f t="shared" ref="E311:E341" si="11">ROUND((D311*0.095),2)</f>
        <v>5.61</v>
      </c>
      <c r="F311" s="45">
        <v>2019</v>
      </c>
      <c r="G311" t="s">
        <v>190</v>
      </c>
    </row>
    <row r="312" spans="1:7">
      <c r="A312">
        <f>SUBTOTAL(103,C$1:C312)-1</f>
        <v>311</v>
      </c>
      <c r="B312" t="s">
        <v>49</v>
      </c>
      <c r="C312" t="s">
        <v>60</v>
      </c>
      <c r="D312">
        <f>SUMIFS(招生人数!J:J,招生人数!B:B,B188,招生人数!C:C,C188)</f>
        <v>97</v>
      </c>
      <c r="E312">
        <f t="shared" si="11"/>
        <v>9.22</v>
      </c>
      <c r="F312" s="45">
        <v>2019</v>
      </c>
      <c r="G312" t="s">
        <v>190</v>
      </c>
    </row>
    <row r="313" spans="1:7">
      <c r="A313">
        <f>SUBTOTAL(103,C$1:C313)-1</f>
        <v>312</v>
      </c>
      <c r="B313" t="s">
        <v>61</v>
      </c>
      <c r="C313" t="s">
        <v>62</v>
      </c>
      <c r="D313">
        <f>SUMIFS(招生人数!J:J,招生人数!B:B,B189,招生人数!C:C,C189)</f>
        <v>50</v>
      </c>
      <c r="E313">
        <f t="shared" si="11"/>
        <v>4.75</v>
      </c>
      <c r="F313" s="45">
        <v>2019</v>
      </c>
      <c r="G313" t="s">
        <v>190</v>
      </c>
    </row>
    <row r="314" spans="1:7">
      <c r="A314">
        <f>SUBTOTAL(103,C$1:C314)-1</f>
        <v>313</v>
      </c>
      <c r="B314" t="s">
        <v>61</v>
      </c>
      <c r="C314" t="s">
        <v>63</v>
      </c>
      <c r="D314">
        <f>SUMIFS(招生人数!J:J,招生人数!B:B,B190,招生人数!C:C,C190)</f>
        <v>70</v>
      </c>
      <c r="E314">
        <f t="shared" si="11"/>
        <v>6.65</v>
      </c>
      <c r="F314" s="45">
        <v>2019</v>
      </c>
      <c r="G314" t="s">
        <v>190</v>
      </c>
    </row>
    <row r="315" spans="1:7">
      <c r="A315">
        <f>SUBTOTAL(103,C$1:C315)-1</f>
        <v>314</v>
      </c>
      <c r="B315" t="s">
        <v>61</v>
      </c>
      <c r="C315" t="s">
        <v>64</v>
      </c>
      <c r="D315">
        <f>SUMIFS(招生人数!J:J,招生人数!B:B,B191,招生人数!C:C,C191)</f>
        <v>27</v>
      </c>
      <c r="E315">
        <f t="shared" si="11"/>
        <v>2.57</v>
      </c>
      <c r="F315" s="45">
        <v>2019</v>
      </c>
      <c r="G315" t="s">
        <v>190</v>
      </c>
    </row>
    <row r="316" spans="1:7">
      <c r="A316">
        <f>SUBTOTAL(103,C$1:C316)-1</f>
        <v>315</v>
      </c>
      <c r="B316" t="s">
        <v>61</v>
      </c>
      <c r="C316" t="s">
        <v>65</v>
      </c>
      <c r="D316">
        <f>SUMIFS(招生人数!J:J,招生人数!B:B,B192,招生人数!C:C,C192)</f>
        <v>5</v>
      </c>
      <c r="E316">
        <f t="shared" si="11"/>
        <v>0.48</v>
      </c>
      <c r="F316" s="45">
        <v>2019</v>
      </c>
      <c r="G316" t="s">
        <v>190</v>
      </c>
    </row>
    <row r="317" spans="1:7">
      <c r="A317">
        <f>SUBTOTAL(103,C$1:C317)-1</f>
        <v>316</v>
      </c>
      <c r="B317" t="s">
        <v>61</v>
      </c>
      <c r="C317" t="s">
        <v>136</v>
      </c>
      <c r="D317">
        <f>SUMIFS(招生人数!J:J,招生人数!B:B,B193,招生人数!C:C,C193)</f>
        <v>26</v>
      </c>
      <c r="E317">
        <f t="shared" si="11"/>
        <v>2.47</v>
      </c>
      <c r="F317" s="45">
        <v>2019</v>
      </c>
      <c r="G317" t="s">
        <v>190</v>
      </c>
    </row>
    <row r="318" spans="1:7">
      <c r="A318">
        <f>SUBTOTAL(103,C$1:C318)-1</f>
        <v>317</v>
      </c>
      <c r="B318" t="s">
        <v>61</v>
      </c>
      <c r="C318" t="s">
        <v>128</v>
      </c>
      <c r="D318">
        <f>SUMIFS(招生人数!J:J,招生人数!B:B,B194,招生人数!C:C,C194)</f>
        <v>0</v>
      </c>
      <c r="E318">
        <f t="shared" si="11"/>
        <v>0</v>
      </c>
      <c r="F318" s="45">
        <v>2019</v>
      </c>
      <c r="G318" t="s">
        <v>190</v>
      </c>
    </row>
    <row r="319" spans="1:7">
      <c r="A319">
        <f>SUBTOTAL(103,C$1:C319)-1</f>
        <v>318</v>
      </c>
      <c r="B319" t="s">
        <v>66</v>
      </c>
      <c r="C319" t="s">
        <v>129</v>
      </c>
      <c r="D319">
        <f>SUMIFS(招生人数!J:J,招生人数!B:B,B195,招生人数!C:C,C195)</f>
        <v>19</v>
      </c>
      <c r="E319">
        <f t="shared" si="11"/>
        <v>1.81</v>
      </c>
      <c r="F319" s="45">
        <v>2019</v>
      </c>
      <c r="G319" t="s">
        <v>190</v>
      </c>
    </row>
    <row r="320" spans="1:7">
      <c r="A320">
        <f>SUBTOTAL(103,C$1:C320)-1</f>
        <v>319</v>
      </c>
      <c r="B320" t="s">
        <v>66</v>
      </c>
      <c r="C320" t="s">
        <v>130</v>
      </c>
      <c r="D320">
        <f>SUMIFS(招生人数!J:J,招生人数!B:B,B196,招生人数!C:C,C196)</f>
        <v>9</v>
      </c>
      <c r="E320">
        <f t="shared" si="11"/>
        <v>0.86</v>
      </c>
      <c r="F320" s="45">
        <v>2019</v>
      </c>
      <c r="G320" t="s">
        <v>190</v>
      </c>
    </row>
    <row r="321" spans="1:7">
      <c r="A321">
        <f>SUBTOTAL(103,C$1:C321)-1</f>
        <v>320</v>
      </c>
      <c r="B321" t="s">
        <v>66</v>
      </c>
      <c r="C321" t="s">
        <v>67</v>
      </c>
      <c r="D321">
        <f>SUMIFS(招生人数!J:J,招生人数!B:B,B197,招生人数!C:C,C197)</f>
        <v>0</v>
      </c>
      <c r="E321">
        <f t="shared" si="11"/>
        <v>0</v>
      </c>
      <c r="F321" s="45">
        <v>2019</v>
      </c>
      <c r="G321" t="s">
        <v>190</v>
      </c>
    </row>
    <row r="322" spans="1:7">
      <c r="A322">
        <f>SUBTOTAL(103,C$1:C322)-1</f>
        <v>321</v>
      </c>
      <c r="B322" t="s">
        <v>66</v>
      </c>
      <c r="C322" t="s">
        <v>68</v>
      </c>
      <c r="D322">
        <f>SUMIFS(招生人数!J:J,招生人数!B:B,B198,招生人数!C:C,C198)</f>
        <v>56</v>
      </c>
      <c r="E322">
        <f t="shared" si="11"/>
        <v>5.32</v>
      </c>
      <c r="F322" s="45">
        <v>2019</v>
      </c>
      <c r="G322" t="s">
        <v>190</v>
      </c>
    </row>
    <row r="323" spans="1:7">
      <c r="A323">
        <f>SUBTOTAL(103,C$1:C323)-1</f>
        <v>322</v>
      </c>
      <c r="B323" t="s">
        <v>66</v>
      </c>
      <c r="C323" t="s">
        <v>69</v>
      </c>
      <c r="D323">
        <f>SUMIFS(招生人数!J:J,招生人数!B:B,B199,招生人数!C:C,C199)</f>
        <v>50</v>
      </c>
      <c r="E323">
        <f t="shared" si="11"/>
        <v>4.75</v>
      </c>
      <c r="F323" s="45">
        <v>2019</v>
      </c>
      <c r="G323" t="s">
        <v>190</v>
      </c>
    </row>
    <row r="324" spans="1:7">
      <c r="A324">
        <f>SUBTOTAL(103,C$1:C324)-1</f>
        <v>323</v>
      </c>
      <c r="B324" t="s">
        <v>66</v>
      </c>
      <c r="C324" t="s">
        <v>70</v>
      </c>
      <c r="D324">
        <f>SUMIFS(招生人数!J:J,招生人数!B:B,B200,招生人数!C:C,C200)</f>
        <v>3</v>
      </c>
      <c r="E324">
        <f t="shared" si="11"/>
        <v>0.29</v>
      </c>
      <c r="F324" s="45">
        <v>2019</v>
      </c>
      <c r="G324" t="s">
        <v>190</v>
      </c>
    </row>
    <row r="325" spans="1:7">
      <c r="A325">
        <f>SUBTOTAL(103,C$1:C325)-1</f>
        <v>324</v>
      </c>
      <c r="B325" t="s">
        <v>66</v>
      </c>
      <c r="C325" t="s">
        <v>71</v>
      </c>
      <c r="D325">
        <f>SUMIFS(招生人数!J:J,招生人数!B:B,B201,招生人数!C:C,C201)</f>
        <v>0</v>
      </c>
      <c r="E325">
        <f t="shared" si="11"/>
        <v>0</v>
      </c>
      <c r="F325" s="45">
        <v>2019</v>
      </c>
      <c r="G325" t="s">
        <v>190</v>
      </c>
    </row>
    <row r="326" spans="1:7">
      <c r="A326">
        <f>SUBTOTAL(103,C$1:C326)-1</f>
        <v>325</v>
      </c>
      <c r="B326" t="s">
        <v>66</v>
      </c>
      <c r="C326" t="s">
        <v>72</v>
      </c>
      <c r="D326">
        <f>SUMIFS(招生人数!J:J,招生人数!B:B,B202,招生人数!C:C,C202)</f>
        <v>0</v>
      </c>
      <c r="E326">
        <f t="shared" si="11"/>
        <v>0</v>
      </c>
      <c r="F326" s="45">
        <v>2019</v>
      </c>
      <c r="G326" t="s">
        <v>190</v>
      </c>
    </row>
    <row r="327" spans="1:7">
      <c r="A327">
        <f>SUBTOTAL(103,C$1:C327)-1</f>
        <v>326</v>
      </c>
      <c r="B327" t="s">
        <v>66</v>
      </c>
      <c r="C327" t="s">
        <v>73</v>
      </c>
      <c r="D327">
        <f>SUMIFS(招生人数!J:J,招生人数!B:B,B203,招生人数!C:C,C203)</f>
        <v>29</v>
      </c>
      <c r="E327">
        <f t="shared" si="11"/>
        <v>2.76</v>
      </c>
      <c r="F327" s="45">
        <v>2019</v>
      </c>
      <c r="G327" t="s">
        <v>190</v>
      </c>
    </row>
    <row r="328" spans="1:7">
      <c r="A328">
        <f>SUBTOTAL(103,C$1:C328)-1</f>
        <v>327</v>
      </c>
      <c r="B328" t="s">
        <v>66</v>
      </c>
      <c r="C328" t="s">
        <v>74</v>
      </c>
      <c r="D328">
        <f>SUMIFS(招生人数!J:J,招生人数!B:B,B204,招生人数!C:C,C204)</f>
        <v>14</v>
      </c>
      <c r="E328">
        <f t="shared" si="11"/>
        <v>1.33</v>
      </c>
      <c r="F328" s="45">
        <v>2019</v>
      </c>
      <c r="G328" t="s">
        <v>190</v>
      </c>
    </row>
    <row r="329" spans="1:7">
      <c r="A329">
        <f>SUBTOTAL(103,C$1:C329)-1</f>
        <v>328</v>
      </c>
      <c r="B329" t="s">
        <v>75</v>
      </c>
      <c r="C329" t="s">
        <v>76</v>
      </c>
      <c r="D329">
        <f>SUMIFS(招生人数!J:J,招生人数!B:B,B205,招生人数!C:C,C205)</f>
        <v>38</v>
      </c>
      <c r="E329">
        <f t="shared" si="11"/>
        <v>3.61</v>
      </c>
      <c r="F329" s="45">
        <v>2019</v>
      </c>
      <c r="G329" t="s">
        <v>190</v>
      </c>
    </row>
    <row r="330" spans="1:7">
      <c r="A330">
        <f>SUBTOTAL(103,C$1:C330)-1</f>
        <v>329</v>
      </c>
      <c r="B330" t="s">
        <v>75</v>
      </c>
      <c r="C330" t="s">
        <v>77</v>
      </c>
      <c r="D330">
        <f>SUMIFS(招生人数!J:J,招生人数!B:B,B206,招生人数!C:C,C206)</f>
        <v>46</v>
      </c>
      <c r="E330">
        <f t="shared" si="11"/>
        <v>4.37</v>
      </c>
      <c r="F330" s="45">
        <v>2019</v>
      </c>
      <c r="G330" t="s">
        <v>190</v>
      </c>
    </row>
    <row r="331" spans="1:7">
      <c r="A331">
        <f>SUBTOTAL(103,C$1:C331)-1</f>
        <v>330</v>
      </c>
      <c r="B331" t="s">
        <v>75</v>
      </c>
      <c r="C331" t="s">
        <v>78</v>
      </c>
      <c r="D331">
        <f>SUMIFS(招生人数!J:J,招生人数!B:B,B207,招生人数!C:C,C207)</f>
        <v>34</v>
      </c>
      <c r="E331">
        <f t="shared" si="11"/>
        <v>3.23</v>
      </c>
      <c r="F331" s="45">
        <v>2019</v>
      </c>
      <c r="G331" t="s">
        <v>190</v>
      </c>
    </row>
    <row r="332" spans="1:7">
      <c r="A332">
        <f>SUBTOTAL(103,C$1:C332)-1</f>
        <v>331</v>
      </c>
      <c r="B332" t="s">
        <v>75</v>
      </c>
      <c r="C332" t="s">
        <v>131</v>
      </c>
      <c r="D332">
        <f>SUMIFS(招生人数!J:J,招生人数!B:B,B208,招生人数!C:C,C208)</f>
        <v>74</v>
      </c>
      <c r="E332">
        <f t="shared" si="11"/>
        <v>7.03</v>
      </c>
      <c r="F332" s="45">
        <v>2019</v>
      </c>
      <c r="G332" t="s">
        <v>190</v>
      </c>
    </row>
    <row r="333" spans="1:7">
      <c r="A333">
        <f>SUBTOTAL(103,C$1:C333)-1</f>
        <v>332</v>
      </c>
      <c r="B333" t="s">
        <v>75</v>
      </c>
      <c r="C333" t="s">
        <v>79</v>
      </c>
      <c r="D333">
        <f>SUMIFS(招生人数!J:J,招生人数!B:B,B209,招生人数!C:C,C209)</f>
        <v>108</v>
      </c>
      <c r="E333">
        <f t="shared" si="11"/>
        <v>10.26</v>
      </c>
      <c r="F333" s="45">
        <v>2019</v>
      </c>
      <c r="G333" t="s">
        <v>190</v>
      </c>
    </row>
    <row r="334" spans="1:7">
      <c r="A334">
        <f>SUBTOTAL(103,C$1:C334)-1</f>
        <v>333</v>
      </c>
      <c r="B334" t="s">
        <v>75</v>
      </c>
      <c r="C334" t="s">
        <v>80</v>
      </c>
      <c r="D334">
        <f>SUMIFS(招生人数!J:J,招生人数!B:B,B210,招生人数!C:C,C210)</f>
        <v>50</v>
      </c>
      <c r="E334">
        <f t="shared" si="11"/>
        <v>4.75</v>
      </c>
      <c r="F334" s="45">
        <v>2019</v>
      </c>
      <c r="G334" t="s">
        <v>190</v>
      </c>
    </row>
    <row r="335" spans="1:7">
      <c r="A335">
        <f>SUBTOTAL(103,C$1:C335)-1</f>
        <v>334</v>
      </c>
      <c r="B335" t="s">
        <v>75</v>
      </c>
      <c r="C335" t="s">
        <v>81</v>
      </c>
      <c r="D335">
        <f>SUMIFS(招生人数!J:J,招生人数!B:B,B211,招生人数!C:C,C211)</f>
        <v>12</v>
      </c>
      <c r="E335">
        <f t="shared" si="11"/>
        <v>1.14</v>
      </c>
      <c r="F335" s="45">
        <v>2019</v>
      </c>
      <c r="G335" t="s">
        <v>190</v>
      </c>
    </row>
    <row r="336" spans="1:7">
      <c r="A336">
        <f>SUBTOTAL(103,C$1:C336)-1</f>
        <v>335</v>
      </c>
      <c r="B336" t="s">
        <v>75</v>
      </c>
      <c r="C336" t="s">
        <v>82</v>
      </c>
      <c r="D336">
        <f>SUMIFS(招生人数!J:J,招生人数!B:B,B212,招生人数!C:C,C212)</f>
        <v>118</v>
      </c>
      <c r="E336">
        <f t="shared" si="11"/>
        <v>11.21</v>
      </c>
      <c r="F336" s="45">
        <v>2019</v>
      </c>
      <c r="G336" t="s">
        <v>190</v>
      </c>
    </row>
    <row r="337" spans="1:7">
      <c r="A337">
        <f>SUBTOTAL(103,C$1:C337)-1</f>
        <v>336</v>
      </c>
      <c r="B337" t="s">
        <v>75</v>
      </c>
      <c r="C337" t="s">
        <v>83</v>
      </c>
      <c r="D337">
        <f>SUMIFS(招生人数!J:J,招生人数!B:B,B213,招生人数!C:C,C213)</f>
        <v>43</v>
      </c>
      <c r="E337">
        <f t="shared" si="11"/>
        <v>4.09</v>
      </c>
      <c r="F337" s="45">
        <v>2019</v>
      </c>
      <c r="G337" t="s">
        <v>190</v>
      </c>
    </row>
    <row r="338" spans="1:7">
      <c r="A338">
        <f>SUBTOTAL(103,C$1:C338)-1</f>
        <v>337</v>
      </c>
      <c r="B338" t="s">
        <v>75</v>
      </c>
      <c r="C338" t="s">
        <v>84</v>
      </c>
      <c r="D338">
        <f>SUMIFS(招生人数!J:J,招生人数!B:B,B214,招生人数!C:C,C214)</f>
        <v>105</v>
      </c>
      <c r="E338">
        <f t="shared" si="11"/>
        <v>9.98</v>
      </c>
      <c r="F338" s="45">
        <v>2019</v>
      </c>
      <c r="G338" t="s">
        <v>190</v>
      </c>
    </row>
    <row r="339" spans="1:7">
      <c r="A339">
        <f>SUBTOTAL(103,C$1:C339)-1</f>
        <v>338</v>
      </c>
      <c r="B339" t="s">
        <v>75</v>
      </c>
      <c r="C339" t="s">
        <v>132</v>
      </c>
      <c r="D339">
        <f>SUMIFS(招生人数!J:J,招生人数!B:B,B215,招生人数!C:C,C215)</f>
        <v>92</v>
      </c>
      <c r="E339">
        <f t="shared" si="11"/>
        <v>8.74</v>
      </c>
      <c r="F339" s="45">
        <v>2019</v>
      </c>
      <c r="G339" t="s">
        <v>190</v>
      </c>
    </row>
    <row r="340" spans="1:7">
      <c r="A340">
        <f>SUBTOTAL(103,C$1:C340)-1</f>
        <v>339</v>
      </c>
      <c r="B340" t="s">
        <v>75</v>
      </c>
      <c r="C340" t="s">
        <v>85</v>
      </c>
      <c r="D340">
        <f>SUMIFS(招生人数!J:J,招生人数!B:B,B216,招生人数!C:C,C216)</f>
        <v>12</v>
      </c>
      <c r="E340">
        <f t="shared" si="11"/>
        <v>1.14</v>
      </c>
      <c r="F340" s="45">
        <v>2019</v>
      </c>
      <c r="G340" t="s">
        <v>190</v>
      </c>
    </row>
    <row r="341" spans="1:7">
      <c r="A341">
        <f>SUBTOTAL(103,C$1:C341)-1</f>
        <v>340</v>
      </c>
      <c r="B341" t="s">
        <v>75</v>
      </c>
      <c r="C341" t="s">
        <v>137</v>
      </c>
      <c r="D341">
        <f>SUMIFS(招生人数!J:J,招生人数!B:B,B217,招生人数!C:C,C217)</f>
        <v>80</v>
      </c>
      <c r="E341">
        <f t="shared" si="11"/>
        <v>7.6</v>
      </c>
      <c r="F341" s="45">
        <v>2019</v>
      </c>
      <c r="G341" t="s">
        <v>190</v>
      </c>
    </row>
    <row r="342" spans="1:7">
      <c r="A342">
        <f>SUBTOTAL(103,C$1:C342)-1</f>
        <v>341</v>
      </c>
      <c r="B342" t="s">
        <v>75</v>
      </c>
      <c r="C342" s="47" t="s">
        <v>133</v>
      </c>
      <c r="D342">
        <f>SUMIFS(招生人数!J:J,招生人数!B:B,B218,招生人数!C:C,C218)</f>
        <v>30</v>
      </c>
      <c r="E342">
        <f>ROUND((D342*0.38*0.4),2)</f>
        <v>4.56</v>
      </c>
      <c r="F342" s="45">
        <v>2019</v>
      </c>
      <c r="G342" t="s">
        <v>190</v>
      </c>
    </row>
    <row r="343" spans="1:7">
      <c r="A343">
        <f>SUBTOTAL(103,C$1:C343)-1</f>
        <v>342</v>
      </c>
      <c r="B343" t="s">
        <v>86</v>
      </c>
      <c r="C343" t="s">
        <v>19</v>
      </c>
      <c r="D343">
        <f>SUMIFS(招生人数!J:J,招生人数!B:B,B219,招生人数!C:C,C219)</f>
        <v>0</v>
      </c>
      <c r="E343">
        <f t="shared" ref="E343:E358" si="12">ROUND((D343*0.095),2)</f>
        <v>0</v>
      </c>
      <c r="F343" s="45">
        <v>2019</v>
      </c>
      <c r="G343" t="s">
        <v>190</v>
      </c>
    </row>
    <row r="344" spans="1:7">
      <c r="A344">
        <f>SUBTOTAL(103,C$1:C344)-1</f>
        <v>343</v>
      </c>
      <c r="B344" t="s">
        <v>86</v>
      </c>
      <c r="C344" t="s">
        <v>87</v>
      </c>
      <c r="D344">
        <f>SUMIFS(招生人数!J:J,招生人数!B:B,B220,招生人数!C:C,C220)</f>
        <v>0</v>
      </c>
      <c r="E344">
        <f t="shared" si="12"/>
        <v>0</v>
      </c>
      <c r="F344" s="45">
        <v>2019</v>
      </c>
      <c r="G344" t="s">
        <v>190</v>
      </c>
    </row>
    <row r="345" spans="1:7">
      <c r="A345">
        <f>SUBTOTAL(103,C$1:C345)-1</f>
        <v>344</v>
      </c>
      <c r="B345" t="s">
        <v>86</v>
      </c>
      <c r="C345" t="s">
        <v>88</v>
      </c>
      <c r="D345">
        <f>SUMIFS(招生人数!J:J,招生人数!B:B,B221,招生人数!C:C,C221)</f>
        <v>0</v>
      </c>
      <c r="E345">
        <f t="shared" si="12"/>
        <v>0</v>
      </c>
      <c r="F345" s="45">
        <v>2019</v>
      </c>
      <c r="G345" t="s">
        <v>190</v>
      </c>
    </row>
    <row r="346" spans="1:7">
      <c r="A346">
        <f>SUBTOTAL(103,C$1:C346)-1</f>
        <v>345</v>
      </c>
      <c r="B346" t="s">
        <v>86</v>
      </c>
      <c r="C346" t="s">
        <v>89</v>
      </c>
      <c r="D346">
        <f>SUMIFS(招生人数!J:J,招生人数!B:B,B222,招生人数!C:C,C222)</f>
        <v>35</v>
      </c>
      <c r="E346">
        <f t="shared" si="12"/>
        <v>3.33</v>
      </c>
      <c r="F346" s="45">
        <v>2019</v>
      </c>
      <c r="G346" t="s">
        <v>190</v>
      </c>
    </row>
    <row r="347" spans="1:7">
      <c r="A347">
        <f>SUBTOTAL(103,C$1:C347)-1</f>
        <v>346</v>
      </c>
      <c r="B347" t="s">
        <v>86</v>
      </c>
      <c r="C347" t="s">
        <v>90</v>
      </c>
      <c r="D347">
        <f>SUMIFS(招生人数!J:J,招生人数!B:B,B223,招生人数!C:C,C223)</f>
        <v>40</v>
      </c>
      <c r="E347">
        <f t="shared" si="12"/>
        <v>3.8</v>
      </c>
      <c r="F347" s="45">
        <v>2019</v>
      </c>
      <c r="G347" t="s">
        <v>190</v>
      </c>
    </row>
    <row r="348" spans="1:7">
      <c r="A348">
        <f>SUBTOTAL(103,C$1:C348)-1</f>
        <v>347</v>
      </c>
      <c r="B348" t="s">
        <v>91</v>
      </c>
      <c r="C348" t="s">
        <v>92</v>
      </c>
      <c r="D348">
        <f>SUMIFS(招生人数!J:J,招生人数!B:B,B224,招生人数!C:C,C224)</f>
        <v>58</v>
      </c>
      <c r="E348">
        <f t="shared" si="12"/>
        <v>5.51</v>
      </c>
      <c r="F348" s="45">
        <v>2019</v>
      </c>
      <c r="G348" t="s">
        <v>190</v>
      </c>
    </row>
    <row r="349" spans="1:7">
      <c r="A349">
        <f>SUBTOTAL(103,C$1:C349)-1</f>
        <v>348</v>
      </c>
      <c r="B349" t="s">
        <v>91</v>
      </c>
      <c r="C349" t="s">
        <v>93</v>
      </c>
      <c r="D349">
        <f>SUMIFS(招生人数!J:J,招生人数!B:B,B225,招生人数!C:C,C225)</f>
        <v>198</v>
      </c>
      <c r="E349">
        <f t="shared" si="12"/>
        <v>18.81</v>
      </c>
      <c r="F349" s="45">
        <v>2019</v>
      </c>
      <c r="G349" t="s">
        <v>190</v>
      </c>
    </row>
    <row r="350" spans="1:7">
      <c r="A350">
        <f>SUBTOTAL(103,C$1:C350)-1</f>
        <v>349</v>
      </c>
      <c r="B350" t="s">
        <v>91</v>
      </c>
      <c r="C350" t="s">
        <v>94</v>
      </c>
      <c r="D350">
        <f>SUMIFS(招生人数!J:J,招生人数!B:B,B226,招生人数!C:C,C226)</f>
        <v>0</v>
      </c>
      <c r="E350">
        <f t="shared" si="12"/>
        <v>0</v>
      </c>
      <c r="F350" s="45">
        <v>2019</v>
      </c>
      <c r="G350" t="s">
        <v>190</v>
      </c>
    </row>
    <row r="351" spans="1:7">
      <c r="A351">
        <f>SUBTOTAL(103,C$1:C351)-1</f>
        <v>350</v>
      </c>
      <c r="B351" t="s">
        <v>91</v>
      </c>
      <c r="C351" t="s">
        <v>95</v>
      </c>
      <c r="D351">
        <f>SUMIFS(招生人数!J:J,招生人数!B:B,B227,招生人数!C:C,C227)</f>
        <v>0</v>
      </c>
      <c r="E351">
        <f t="shared" si="12"/>
        <v>0</v>
      </c>
      <c r="F351" s="45">
        <v>2019</v>
      </c>
      <c r="G351" t="s">
        <v>190</v>
      </c>
    </row>
    <row r="352" spans="1:7">
      <c r="A352">
        <f>SUBTOTAL(103,C$1:C352)-1</f>
        <v>351</v>
      </c>
      <c r="B352" t="s">
        <v>91</v>
      </c>
      <c r="C352" t="s">
        <v>96</v>
      </c>
      <c r="D352">
        <f>SUMIFS(招生人数!J:J,招生人数!B:B,B228,招生人数!C:C,C228)</f>
        <v>218</v>
      </c>
      <c r="E352">
        <f t="shared" si="12"/>
        <v>20.71</v>
      </c>
      <c r="F352" s="45">
        <v>2019</v>
      </c>
      <c r="G352" t="s">
        <v>190</v>
      </c>
    </row>
    <row r="353" spans="1:7">
      <c r="A353">
        <f>SUBTOTAL(103,C$1:C353)-1</f>
        <v>352</v>
      </c>
      <c r="B353" t="s">
        <v>91</v>
      </c>
      <c r="C353" t="s">
        <v>97</v>
      </c>
      <c r="D353">
        <f>SUMIFS(招生人数!J:J,招生人数!B:B,B229,招生人数!C:C,C229)</f>
        <v>207</v>
      </c>
      <c r="E353">
        <f t="shared" si="12"/>
        <v>19.67</v>
      </c>
      <c r="F353" s="45">
        <v>2019</v>
      </c>
      <c r="G353" t="s">
        <v>190</v>
      </c>
    </row>
    <row r="354" spans="1:7">
      <c r="A354">
        <f>SUBTOTAL(103,C$1:C354)-1</f>
        <v>353</v>
      </c>
      <c r="B354" t="s">
        <v>91</v>
      </c>
      <c r="C354" t="s">
        <v>98</v>
      </c>
      <c r="D354">
        <f>SUMIFS(招生人数!J:J,招生人数!B:B,B230,招生人数!C:C,C230)</f>
        <v>55</v>
      </c>
      <c r="E354">
        <f t="shared" si="12"/>
        <v>5.23</v>
      </c>
      <c r="F354" s="45">
        <v>2019</v>
      </c>
      <c r="G354" t="s">
        <v>190</v>
      </c>
    </row>
    <row r="355" spans="1:7">
      <c r="A355">
        <f>SUBTOTAL(103,C$1:C355)-1</f>
        <v>354</v>
      </c>
      <c r="B355" t="s">
        <v>91</v>
      </c>
      <c r="C355" t="s">
        <v>99</v>
      </c>
      <c r="D355">
        <f>SUMIFS(招生人数!J:J,招生人数!B:B,B231,招生人数!C:C,C231)</f>
        <v>0</v>
      </c>
      <c r="E355">
        <f t="shared" si="12"/>
        <v>0</v>
      </c>
      <c r="F355" s="45">
        <v>2019</v>
      </c>
      <c r="G355" t="s">
        <v>190</v>
      </c>
    </row>
    <row r="356" spans="1:7">
      <c r="A356">
        <f>SUBTOTAL(103,C$1:C356)-1</f>
        <v>355</v>
      </c>
      <c r="B356" t="s">
        <v>91</v>
      </c>
      <c r="C356" t="s">
        <v>100</v>
      </c>
      <c r="D356">
        <f>SUMIFS(招生人数!J:J,招生人数!B:B,B232,招生人数!C:C,C232)</f>
        <v>0</v>
      </c>
      <c r="E356">
        <f t="shared" si="12"/>
        <v>0</v>
      </c>
      <c r="F356" s="45">
        <v>2019</v>
      </c>
      <c r="G356" t="s">
        <v>190</v>
      </c>
    </row>
    <row r="357" spans="1:7">
      <c r="A357">
        <f>SUBTOTAL(103,C$1:C357)-1</f>
        <v>356</v>
      </c>
      <c r="B357" t="s">
        <v>91</v>
      </c>
      <c r="C357" t="s">
        <v>101</v>
      </c>
      <c r="D357">
        <f>SUMIFS(招生人数!J:J,招生人数!B:B,B233,招生人数!C:C,C233)</f>
        <v>40</v>
      </c>
      <c r="E357">
        <f t="shared" si="12"/>
        <v>3.8</v>
      </c>
      <c r="F357" s="45">
        <v>2019</v>
      </c>
      <c r="G357" t="s">
        <v>190</v>
      </c>
    </row>
    <row r="358" spans="1:7">
      <c r="A358">
        <f>SUBTOTAL(103,C$1:C358)-1</f>
        <v>357</v>
      </c>
      <c r="B358" t="s">
        <v>91</v>
      </c>
      <c r="C358" t="s">
        <v>102</v>
      </c>
      <c r="D358">
        <f>SUMIFS(招生人数!J:J,招生人数!B:B,B234,招生人数!C:C,C234)</f>
        <v>0</v>
      </c>
      <c r="E358">
        <f t="shared" si="12"/>
        <v>0</v>
      </c>
      <c r="F358" s="45">
        <v>2019</v>
      </c>
      <c r="G358" t="s">
        <v>190</v>
      </c>
    </row>
    <row r="359" spans="1:7">
      <c r="A359">
        <f>SUBTOTAL(103,C$1:C359)-1</f>
        <v>358</v>
      </c>
      <c r="B359" t="s">
        <v>91</v>
      </c>
      <c r="C359" s="47" t="s">
        <v>103</v>
      </c>
      <c r="D359">
        <f>SUMIFS(招生人数!J:J,招生人数!B:B,B235,招生人数!C:C,C235)</f>
        <v>0</v>
      </c>
      <c r="E359">
        <f>ROUND((D359*0.095),2)*2</f>
        <v>0</v>
      </c>
      <c r="F359" s="45">
        <v>2019</v>
      </c>
      <c r="G359" t="s">
        <v>190</v>
      </c>
    </row>
    <row r="360" spans="1:7">
      <c r="A360">
        <f>SUBTOTAL(103,C$1:C360)-1</f>
        <v>359</v>
      </c>
      <c r="B360" t="s">
        <v>91</v>
      </c>
      <c r="C360" t="s">
        <v>104</v>
      </c>
      <c r="D360">
        <f>SUMIFS(招生人数!J:J,招生人数!B:B,B236,招生人数!C:C,C236)</f>
        <v>1</v>
      </c>
      <c r="E360">
        <f t="shared" ref="E360:E370" si="13">ROUND((D360*0.095),2)</f>
        <v>0.1</v>
      </c>
      <c r="F360" s="45">
        <v>2019</v>
      </c>
      <c r="G360" t="s">
        <v>190</v>
      </c>
    </row>
    <row r="361" spans="1:7">
      <c r="A361">
        <f>SUBTOTAL(103,C$1:C361)-1</f>
        <v>360</v>
      </c>
      <c r="B361" t="s">
        <v>105</v>
      </c>
      <c r="C361" t="s">
        <v>106</v>
      </c>
      <c r="D361">
        <f>SUMIFS(招生人数!J:J,招生人数!B:B,B237,招生人数!C:C,C237)</f>
        <v>46</v>
      </c>
      <c r="E361">
        <f t="shared" si="13"/>
        <v>4.37</v>
      </c>
      <c r="F361" s="45">
        <v>2019</v>
      </c>
      <c r="G361" t="s">
        <v>190</v>
      </c>
    </row>
    <row r="362" spans="1:7">
      <c r="A362">
        <f>SUBTOTAL(103,C$1:C362)-1</f>
        <v>361</v>
      </c>
      <c r="B362" t="s">
        <v>105</v>
      </c>
      <c r="C362" t="s">
        <v>107</v>
      </c>
      <c r="D362">
        <f>SUMIFS(招生人数!J:J,招生人数!B:B,B238,招生人数!C:C,C238)</f>
        <v>21</v>
      </c>
      <c r="E362">
        <f t="shared" si="13"/>
        <v>2</v>
      </c>
      <c r="F362" s="45">
        <v>2019</v>
      </c>
      <c r="G362" t="s">
        <v>190</v>
      </c>
    </row>
    <row r="363" spans="1:7">
      <c r="A363">
        <f>SUBTOTAL(103,C$1:C363)-1</f>
        <v>362</v>
      </c>
      <c r="B363" t="s">
        <v>105</v>
      </c>
      <c r="C363" t="s">
        <v>108</v>
      </c>
      <c r="D363">
        <f>SUMIFS(招生人数!J:J,招生人数!B:B,B239,招生人数!C:C,C239)</f>
        <v>0</v>
      </c>
      <c r="E363">
        <f t="shared" si="13"/>
        <v>0</v>
      </c>
      <c r="F363" s="45">
        <v>2019</v>
      </c>
      <c r="G363" t="s">
        <v>190</v>
      </c>
    </row>
    <row r="364" spans="1:7">
      <c r="A364">
        <f>SUBTOTAL(103,C$1:C364)-1</f>
        <v>363</v>
      </c>
      <c r="B364" t="s">
        <v>105</v>
      </c>
      <c r="C364" t="s">
        <v>109</v>
      </c>
      <c r="D364">
        <f>SUMIFS(招生人数!J:J,招生人数!B:B,B240,招生人数!C:C,C240)</f>
        <v>35</v>
      </c>
      <c r="E364">
        <f t="shared" si="13"/>
        <v>3.33</v>
      </c>
      <c r="F364" s="45">
        <v>2019</v>
      </c>
      <c r="G364" t="s">
        <v>190</v>
      </c>
    </row>
    <row r="365" spans="1:7">
      <c r="A365">
        <f>SUBTOTAL(103,C$1:C365)-1</f>
        <v>364</v>
      </c>
      <c r="B365" t="s">
        <v>105</v>
      </c>
      <c r="C365" t="s">
        <v>110</v>
      </c>
      <c r="D365">
        <f>SUMIFS(招生人数!J:J,招生人数!B:B,B241,招生人数!C:C,C241)</f>
        <v>0</v>
      </c>
      <c r="E365">
        <f t="shared" si="13"/>
        <v>0</v>
      </c>
      <c r="F365" s="45">
        <v>2019</v>
      </c>
      <c r="G365" t="s">
        <v>190</v>
      </c>
    </row>
    <row r="366" spans="1:7">
      <c r="A366">
        <f>SUBTOTAL(103,C$1:C366)-1</f>
        <v>365</v>
      </c>
      <c r="B366" t="s">
        <v>105</v>
      </c>
      <c r="C366" t="s">
        <v>138</v>
      </c>
      <c r="D366">
        <f>SUMIFS(招生人数!J:J,招生人数!B:B,B242,招生人数!C:C,C242)</f>
        <v>99</v>
      </c>
      <c r="E366">
        <f t="shared" si="13"/>
        <v>9.41</v>
      </c>
      <c r="F366" s="45">
        <v>2019</v>
      </c>
      <c r="G366" t="s">
        <v>190</v>
      </c>
    </row>
    <row r="367" spans="1:7">
      <c r="A367">
        <f>SUBTOTAL(103,C$1:C367)-1</f>
        <v>366</v>
      </c>
      <c r="B367" t="s">
        <v>105</v>
      </c>
      <c r="C367" t="s">
        <v>134</v>
      </c>
      <c r="D367">
        <f>SUMIFS(招生人数!J:J,招生人数!B:B,B243,招生人数!C:C,C243)</f>
        <v>0</v>
      </c>
      <c r="E367">
        <f t="shared" si="13"/>
        <v>0</v>
      </c>
      <c r="F367" s="45">
        <v>2019</v>
      </c>
      <c r="G367" t="s">
        <v>190</v>
      </c>
    </row>
    <row r="368" spans="1:7">
      <c r="A368">
        <f>SUBTOTAL(103,C$1:C368)-1</f>
        <v>367</v>
      </c>
      <c r="B368" t="s">
        <v>105</v>
      </c>
      <c r="C368" t="s">
        <v>111</v>
      </c>
      <c r="D368">
        <f>SUMIFS(招生人数!J:J,招生人数!B:B,B244,招生人数!C:C,C244)</f>
        <v>0</v>
      </c>
      <c r="E368">
        <f t="shared" si="13"/>
        <v>0</v>
      </c>
      <c r="F368" s="45">
        <v>2019</v>
      </c>
      <c r="G368" t="s">
        <v>190</v>
      </c>
    </row>
    <row r="369" spans="1:7">
      <c r="A369">
        <f>SUBTOTAL(103,C$1:C369)-1</f>
        <v>368</v>
      </c>
      <c r="B369" t="s">
        <v>105</v>
      </c>
      <c r="C369" t="s">
        <v>112</v>
      </c>
      <c r="D369">
        <f>SUMIFS(招生人数!J:J,招生人数!B:B,B245,招生人数!C:C,C245)</f>
        <v>72</v>
      </c>
      <c r="E369">
        <f t="shared" si="13"/>
        <v>6.84</v>
      </c>
      <c r="F369" s="45">
        <v>2019</v>
      </c>
      <c r="G369" t="s">
        <v>190</v>
      </c>
    </row>
    <row r="370" spans="1:7">
      <c r="A370">
        <f>SUBTOTAL(103,C$1:C370)-1</f>
        <v>369</v>
      </c>
      <c r="B370" t="s">
        <v>105</v>
      </c>
      <c r="C370" t="s">
        <v>113</v>
      </c>
      <c r="D370">
        <f>SUMIFS(招生人数!J:J,招生人数!B:B,B246,招生人数!C:C,C246)</f>
        <v>65</v>
      </c>
      <c r="E370">
        <f t="shared" si="13"/>
        <v>6.18</v>
      </c>
      <c r="F370" s="45">
        <v>2019</v>
      </c>
      <c r="G370" t="s">
        <v>190</v>
      </c>
    </row>
    <row r="371" spans="1:7">
      <c r="A371">
        <f>SUBTOTAL(103,C$1:C371)-1</f>
        <v>370</v>
      </c>
      <c r="B371" t="s">
        <v>105</v>
      </c>
      <c r="C371" s="47" t="s">
        <v>114</v>
      </c>
      <c r="D371">
        <f>SUMIFS(招生人数!J:J,招生人数!B:B,B247,招生人数!C:C,C247)</f>
        <v>30</v>
      </c>
      <c r="E371">
        <f>ROUND((D371*0.095),2)*2</f>
        <v>5.7</v>
      </c>
      <c r="F371" s="45">
        <v>2019</v>
      </c>
      <c r="G371" t="s">
        <v>190</v>
      </c>
    </row>
    <row r="372" spans="1:7">
      <c r="A372">
        <f>SUBTOTAL(103,C$1:C372)-1</f>
        <v>371</v>
      </c>
      <c r="B372" t="s">
        <v>105</v>
      </c>
      <c r="C372" t="s">
        <v>192</v>
      </c>
      <c r="D372">
        <f>SUMIFS(招生人数!J:J,招生人数!B:B,B248,招生人数!C:C,C248)</f>
        <v>0</v>
      </c>
      <c r="E372">
        <f t="shared" ref="E372:E412" si="14">ROUND((D372*0.095),2)</f>
        <v>0</v>
      </c>
      <c r="F372" s="45">
        <v>2019</v>
      </c>
      <c r="G372" t="s">
        <v>190</v>
      </c>
    </row>
    <row r="373" spans="1:7">
      <c r="A373">
        <f>SUBTOTAL(103,C$1:C373)-1</f>
        <v>372</v>
      </c>
      <c r="B373" t="s">
        <v>105</v>
      </c>
      <c r="C373" t="s">
        <v>115</v>
      </c>
      <c r="D373">
        <f>SUMIFS(招生人数!J:J,招生人数!B:B,B249,招生人数!C:C,C249)</f>
        <v>75</v>
      </c>
      <c r="E373">
        <f t="shared" si="14"/>
        <v>7.13</v>
      </c>
      <c r="F373" s="45">
        <v>2019</v>
      </c>
      <c r="G373" t="s">
        <v>190</v>
      </c>
    </row>
    <row r="374" spans="1:7">
      <c r="A374">
        <f>SUBTOTAL(103,C$1:C374)-1</f>
        <v>373</v>
      </c>
      <c r="B374" t="s">
        <v>9</v>
      </c>
      <c r="C374" t="s">
        <v>10</v>
      </c>
      <c r="D374">
        <f>SUMIFS(招生人数!M:M,招生人数!B:B,B2,招生人数!C:C,C2)</f>
        <v>89</v>
      </c>
      <c r="E374">
        <f t="shared" si="14"/>
        <v>8.46</v>
      </c>
      <c r="F374" s="45">
        <v>2020</v>
      </c>
      <c r="G374" t="s">
        <v>193</v>
      </c>
    </row>
    <row r="375" spans="1:7">
      <c r="A375">
        <f>SUBTOTAL(103,C$1:C375)-1</f>
        <v>374</v>
      </c>
      <c r="B375" t="s">
        <v>9</v>
      </c>
      <c r="C375" t="s">
        <v>11</v>
      </c>
      <c r="D375">
        <f>SUMIFS(招生人数!M:M,招生人数!B:B,B3,招生人数!C:C,C3)</f>
        <v>14</v>
      </c>
      <c r="E375">
        <f t="shared" si="14"/>
        <v>1.33</v>
      </c>
      <c r="F375" s="45">
        <v>2020</v>
      </c>
      <c r="G375" t="s">
        <v>193</v>
      </c>
    </row>
    <row r="376" spans="1:7">
      <c r="A376">
        <f>SUBTOTAL(103,C$1:C376)-1</f>
        <v>375</v>
      </c>
      <c r="B376" t="s">
        <v>9</v>
      </c>
      <c r="C376" t="s">
        <v>12</v>
      </c>
      <c r="D376">
        <f>SUMIFS(招生人数!M:M,招生人数!B:B,B4,招生人数!C:C,C4)</f>
        <v>20</v>
      </c>
      <c r="E376">
        <f t="shared" si="14"/>
        <v>1.9</v>
      </c>
      <c r="F376" s="45">
        <v>2020</v>
      </c>
      <c r="G376" t="s">
        <v>193</v>
      </c>
    </row>
    <row r="377" spans="1:7">
      <c r="A377">
        <f>SUBTOTAL(103,C$1:C377)-1</f>
        <v>376</v>
      </c>
      <c r="B377" t="s">
        <v>9</v>
      </c>
      <c r="C377" t="s">
        <v>118</v>
      </c>
      <c r="D377">
        <f>SUMIFS(招生人数!M:M,招生人数!B:B,B5,招生人数!C:C,C5)</f>
        <v>25</v>
      </c>
      <c r="E377">
        <f t="shared" si="14"/>
        <v>2.38</v>
      </c>
      <c r="F377" s="45">
        <v>2020</v>
      </c>
      <c r="G377" t="s">
        <v>193</v>
      </c>
    </row>
    <row r="378" spans="1:7">
      <c r="A378">
        <f>SUBTOTAL(103,C$1:C378)-1</f>
        <v>377</v>
      </c>
      <c r="B378" t="s">
        <v>9</v>
      </c>
      <c r="C378" t="s">
        <v>13</v>
      </c>
      <c r="D378">
        <f>SUMIFS(招生人数!M:M,招生人数!B:B,B6,招生人数!C:C,C6)</f>
        <v>35</v>
      </c>
      <c r="E378">
        <f t="shared" si="14"/>
        <v>3.33</v>
      </c>
      <c r="F378" s="45">
        <v>2020</v>
      </c>
      <c r="G378" t="s">
        <v>193</v>
      </c>
    </row>
    <row r="379" spans="1:7">
      <c r="A379">
        <f>SUBTOTAL(103,C$1:C379)-1</f>
        <v>378</v>
      </c>
      <c r="B379" t="s">
        <v>9</v>
      </c>
      <c r="C379" t="s">
        <v>14</v>
      </c>
      <c r="D379">
        <f>SUMIFS(招生人数!M:M,招生人数!B:B,B7,招生人数!C:C,C7)</f>
        <v>39</v>
      </c>
      <c r="E379">
        <f t="shared" si="14"/>
        <v>3.71</v>
      </c>
      <c r="F379" s="45">
        <v>2020</v>
      </c>
      <c r="G379" t="s">
        <v>193</v>
      </c>
    </row>
    <row r="380" spans="1:7">
      <c r="A380">
        <f>SUBTOTAL(103,C$1:C380)-1</f>
        <v>379</v>
      </c>
      <c r="B380" t="s">
        <v>9</v>
      </c>
      <c r="C380" t="s">
        <v>119</v>
      </c>
      <c r="D380">
        <f>SUMIFS(招生人数!M:M,招生人数!B:B,B8,招生人数!C:C,C8)</f>
        <v>43</v>
      </c>
      <c r="E380">
        <f t="shared" si="14"/>
        <v>4.09</v>
      </c>
      <c r="F380" s="45">
        <v>2020</v>
      </c>
      <c r="G380" t="s">
        <v>193</v>
      </c>
    </row>
    <row r="381" spans="1:7">
      <c r="A381">
        <f>SUBTOTAL(103,C$1:C381)-1</f>
        <v>380</v>
      </c>
      <c r="B381" t="s">
        <v>9</v>
      </c>
      <c r="C381" t="s">
        <v>15</v>
      </c>
      <c r="D381">
        <f>SUMIFS(招生人数!M:M,招生人数!B:B,B9,招生人数!C:C,C9)</f>
        <v>25</v>
      </c>
      <c r="E381">
        <f t="shared" si="14"/>
        <v>2.38</v>
      </c>
      <c r="F381" s="45">
        <v>2020</v>
      </c>
      <c r="G381" t="s">
        <v>193</v>
      </c>
    </row>
    <row r="382" spans="1:7">
      <c r="A382">
        <f>SUBTOTAL(103,C$1:C382)-1</f>
        <v>381</v>
      </c>
      <c r="B382" t="s">
        <v>9</v>
      </c>
      <c r="C382" t="s">
        <v>16</v>
      </c>
      <c r="D382">
        <f>SUMIFS(招生人数!M:M,招生人数!B:B,B10,招生人数!C:C,C10)</f>
        <v>70</v>
      </c>
      <c r="E382">
        <f t="shared" si="14"/>
        <v>6.65</v>
      </c>
      <c r="F382" s="45">
        <v>2020</v>
      </c>
      <c r="G382" t="s">
        <v>193</v>
      </c>
    </row>
    <row r="383" spans="1:7">
      <c r="A383">
        <f>SUBTOTAL(103,C$1:C383)-1</f>
        <v>382</v>
      </c>
      <c r="B383" t="s">
        <v>9</v>
      </c>
      <c r="C383" t="s">
        <v>17</v>
      </c>
      <c r="D383">
        <f>SUMIFS(招生人数!M:M,招生人数!B:B,B11,招生人数!C:C,C11)</f>
        <v>39</v>
      </c>
      <c r="E383">
        <f t="shared" si="14"/>
        <v>3.71</v>
      </c>
      <c r="F383" s="45">
        <v>2020</v>
      </c>
      <c r="G383" t="s">
        <v>193</v>
      </c>
    </row>
    <row r="384" spans="1:7">
      <c r="A384">
        <f>SUBTOTAL(103,C$1:C384)-1</f>
        <v>383</v>
      </c>
      <c r="B384" t="s">
        <v>18</v>
      </c>
      <c r="C384" t="s">
        <v>19</v>
      </c>
      <c r="D384">
        <f>SUMIFS(招生人数!M:M,招生人数!B:B,B12,招生人数!C:C,C12)</f>
        <v>31</v>
      </c>
      <c r="E384">
        <f t="shared" si="14"/>
        <v>2.95</v>
      </c>
      <c r="F384" s="45">
        <v>2020</v>
      </c>
      <c r="G384" t="s">
        <v>193</v>
      </c>
    </row>
    <row r="385" spans="1:7">
      <c r="A385">
        <f>SUBTOTAL(103,C$1:C385)-1</f>
        <v>384</v>
      </c>
      <c r="B385" t="s">
        <v>18</v>
      </c>
      <c r="C385" t="s">
        <v>20</v>
      </c>
      <c r="D385">
        <f>SUMIFS(招生人数!M:M,招生人数!B:B,B13,招生人数!C:C,C13)</f>
        <v>85</v>
      </c>
      <c r="E385">
        <f t="shared" si="14"/>
        <v>8.08</v>
      </c>
      <c r="F385" s="45">
        <v>2020</v>
      </c>
      <c r="G385" t="s">
        <v>193</v>
      </c>
    </row>
    <row r="386" spans="1:7">
      <c r="A386">
        <f>SUBTOTAL(103,C$1:C386)-1</f>
        <v>385</v>
      </c>
      <c r="B386" t="s">
        <v>18</v>
      </c>
      <c r="C386" t="s">
        <v>21</v>
      </c>
      <c r="D386">
        <f>SUMIFS(招生人数!M:M,招生人数!B:B,B14,招生人数!C:C,C14)</f>
        <v>113</v>
      </c>
      <c r="E386">
        <f t="shared" si="14"/>
        <v>10.74</v>
      </c>
      <c r="F386" s="45">
        <v>2020</v>
      </c>
      <c r="G386" t="s">
        <v>193</v>
      </c>
    </row>
    <row r="387" spans="1:7">
      <c r="A387">
        <f>SUBTOTAL(103,C$1:C387)-1</f>
        <v>386</v>
      </c>
      <c r="B387" t="s">
        <v>18</v>
      </c>
      <c r="C387" t="s">
        <v>22</v>
      </c>
      <c r="D387">
        <f>SUMIFS(招生人数!M:M,招生人数!B:B,B15,招生人数!C:C,C15)</f>
        <v>71</v>
      </c>
      <c r="E387">
        <f t="shared" si="14"/>
        <v>6.75</v>
      </c>
      <c r="F387" s="45">
        <v>2020</v>
      </c>
      <c r="G387" t="s">
        <v>193</v>
      </c>
    </row>
    <row r="388" spans="1:7">
      <c r="A388">
        <f>SUBTOTAL(103,C$1:C388)-1</f>
        <v>387</v>
      </c>
      <c r="B388" t="s">
        <v>18</v>
      </c>
      <c r="C388" t="s">
        <v>23</v>
      </c>
      <c r="D388">
        <f>SUMIFS(招生人数!M:M,招生人数!B:B,B16,招生人数!C:C,C16)</f>
        <v>53</v>
      </c>
      <c r="E388">
        <f t="shared" si="14"/>
        <v>5.04</v>
      </c>
      <c r="F388" s="45">
        <v>2020</v>
      </c>
      <c r="G388" t="s">
        <v>193</v>
      </c>
    </row>
    <row r="389" spans="1:7">
      <c r="A389">
        <f>SUBTOTAL(103,C$1:C389)-1</f>
        <v>388</v>
      </c>
      <c r="B389" t="s">
        <v>18</v>
      </c>
      <c r="C389" t="s">
        <v>24</v>
      </c>
      <c r="D389">
        <f>SUMIFS(招生人数!M:M,招生人数!B:B,B17,招生人数!C:C,C17)</f>
        <v>27</v>
      </c>
      <c r="E389">
        <f t="shared" si="14"/>
        <v>2.57</v>
      </c>
      <c r="F389" s="45">
        <v>2020</v>
      </c>
      <c r="G389" t="s">
        <v>193</v>
      </c>
    </row>
    <row r="390" spans="1:7">
      <c r="A390">
        <f>SUBTOTAL(103,C$1:C390)-1</f>
        <v>389</v>
      </c>
      <c r="B390" t="s">
        <v>191</v>
      </c>
      <c r="C390" t="s">
        <v>19</v>
      </c>
      <c r="D390">
        <f>SUMIFS(招生人数!M:M,招生人数!B:B,B18,招生人数!C:C,C18)</f>
        <v>0</v>
      </c>
      <c r="E390">
        <f t="shared" si="14"/>
        <v>0</v>
      </c>
      <c r="F390" s="45">
        <v>2020</v>
      </c>
      <c r="G390" t="s">
        <v>193</v>
      </c>
    </row>
    <row r="391" spans="1:7">
      <c r="A391">
        <f>SUBTOTAL(103,C$1:C391)-1</f>
        <v>390</v>
      </c>
      <c r="B391" t="s">
        <v>191</v>
      </c>
      <c r="C391" t="s">
        <v>20</v>
      </c>
      <c r="D391">
        <f>SUMIFS(招生人数!M:M,招生人数!B:B,B19,招生人数!C:C,C19)</f>
        <v>0</v>
      </c>
      <c r="E391">
        <f t="shared" si="14"/>
        <v>0</v>
      </c>
      <c r="F391" s="45">
        <v>2020</v>
      </c>
      <c r="G391" t="s">
        <v>193</v>
      </c>
    </row>
    <row r="392" spans="1:7">
      <c r="A392">
        <f>SUBTOTAL(103,C$1:C392)-1</f>
        <v>391</v>
      </c>
      <c r="B392" t="s">
        <v>191</v>
      </c>
      <c r="C392" t="s">
        <v>21</v>
      </c>
      <c r="D392">
        <f>SUMIFS(招生人数!M:M,招生人数!B:B,B20,招生人数!C:C,C20)</f>
        <v>0</v>
      </c>
      <c r="E392">
        <f t="shared" si="14"/>
        <v>0</v>
      </c>
      <c r="F392" s="45">
        <v>2020</v>
      </c>
      <c r="G392" t="s">
        <v>193</v>
      </c>
    </row>
    <row r="393" spans="1:7">
      <c r="A393">
        <f>SUBTOTAL(103,C$1:C393)-1</f>
        <v>392</v>
      </c>
      <c r="B393" t="s">
        <v>191</v>
      </c>
      <c r="C393" t="s">
        <v>22</v>
      </c>
      <c r="D393">
        <f>SUMIFS(招生人数!M:M,招生人数!B:B,B21,招生人数!C:C,C21)</f>
        <v>0</v>
      </c>
      <c r="E393">
        <f t="shared" si="14"/>
        <v>0</v>
      </c>
      <c r="F393" s="45">
        <v>2020</v>
      </c>
      <c r="G393" t="s">
        <v>193</v>
      </c>
    </row>
    <row r="394" spans="1:7">
      <c r="A394">
        <f>SUBTOTAL(103,C$1:C394)-1</f>
        <v>393</v>
      </c>
      <c r="B394" t="s">
        <v>191</v>
      </c>
      <c r="C394" t="s">
        <v>23</v>
      </c>
      <c r="D394">
        <f>SUMIFS(招生人数!M:M,招生人数!B:B,B22,招生人数!C:C,C22)</f>
        <v>0</v>
      </c>
      <c r="E394">
        <f t="shared" si="14"/>
        <v>0</v>
      </c>
      <c r="F394" s="45">
        <v>2020</v>
      </c>
      <c r="G394" t="s">
        <v>193</v>
      </c>
    </row>
    <row r="395" spans="1:7">
      <c r="A395">
        <f>SUBTOTAL(103,C$1:C395)-1</f>
        <v>394</v>
      </c>
      <c r="B395" t="s">
        <v>191</v>
      </c>
      <c r="C395" t="s">
        <v>24</v>
      </c>
      <c r="D395">
        <f>SUMIFS(招生人数!M:M,招生人数!B:B,B23,招生人数!C:C,C23)</f>
        <v>0</v>
      </c>
      <c r="E395">
        <f t="shared" si="14"/>
        <v>0</v>
      </c>
      <c r="F395" s="45">
        <v>2020</v>
      </c>
      <c r="G395" t="s">
        <v>193</v>
      </c>
    </row>
    <row r="396" spans="1:7">
      <c r="A396">
        <f>SUBTOTAL(103,C$1:C396)-1</f>
        <v>395</v>
      </c>
      <c r="B396" t="s">
        <v>25</v>
      </c>
      <c r="C396" t="s">
        <v>26</v>
      </c>
      <c r="D396">
        <f>SUMIFS(招生人数!M:M,招生人数!B:B,B24,招生人数!C:C,C24)</f>
        <v>50</v>
      </c>
      <c r="E396">
        <f t="shared" si="14"/>
        <v>4.75</v>
      </c>
      <c r="F396" s="45">
        <v>2020</v>
      </c>
      <c r="G396" t="s">
        <v>193</v>
      </c>
    </row>
    <row r="397" spans="1:7">
      <c r="A397">
        <f>SUBTOTAL(103,C$1:C397)-1</f>
        <v>396</v>
      </c>
      <c r="B397" t="s">
        <v>25</v>
      </c>
      <c r="C397" s="47" t="s">
        <v>27</v>
      </c>
      <c r="D397">
        <f>SUMIFS(招生人数!M:M,招生人数!B:B,B25,招生人数!C:C,C25)</f>
        <v>34</v>
      </c>
      <c r="E397">
        <f t="shared" si="14"/>
        <v>3.23</v>
      </c>
      <c r="F397" s="45">
        <v>2020</v>
      </c>
      <c r="G397" t="s">
        <v>193</v>
      </c>
    </row>
    <row r="398" spans="1:7">
      <c r="A398">
        <f>SUBTOTAL(103,C$1:C398)-1</f>
        <v>397</v>
      </c>
      <c r="B398" t="s">
        <v>25</v>
      </c>
      <c r="C398" t="s">
        <v>28</v>
      </c>
      <c r="D398">
        <f>SUMIFS(招生人数!M:M,招生人数!B:B,B26,招生人数!C:C,C26)</f>
        <v>65</v>
      </c>
      <c r="E398">
        <f t="shared" si="14"/>
        <v>6.18</v>
      </c>
      <c r="F398" s="45">
        <v>2020</v>
      </c>
      <c r="G398" t="s">
        <v>193</v>
      </c>
    </row>
    <row r="399" spans="1:7">
      <c r="A399">
        <f>SUBTOTAL(103,C$1:C399)-1</f>
        <v>398</v>
      </c>
      <c r="B399" t="s">
        <v>25</v>
      </c>
      <c r="C399" t="s">
        <v>29</v>
      </c>
      <c r="D399">
        <f>SUMIFS(招生人数!M:M,招生人数!B:B,B27,招生人数!C:C,C27)</f>
        <v>26</v>
      </c>
      <c r="E399">
        <f t="shared" si="14"/>
        <v>2.47</v>
      </c>
      <c r="F399" s="45">
        <v>2020</v>
      </c>
      <c r="G399" t="s">
        <v>193</v>
      </c>
    </row>
    <row r="400" spans="1:7">
      <c r="A400">
        <f>SUBTOTAL(103,C$1:C400)-1</f>
        <v>399</v>
      </c>
      <c r="B400" t="s">
        <v>25</v>
      </c>
      <c r="C400" t="s">
        <v>30</v>
      </c>
      <c r="D400">
        <f>SUMIFS(招生人数!M:M,招生人数!B:B,B28,招生人数!C:C,C28)</f>
        <v>0</v>
      </c>
      <c r="E400">
        <f t="shared" si="14"/>
        <v>0</v>
      </c>
      <c r="F400" s="45">
        <v>2020</v>
      </c>
      <c r="G400" t="s">
        <v>193</v>
      </c>
    </row>
    <row r="401" spans="1:7">
      <c r="A401">
        <f>SUBTOTAL(103,C$1:C401)-1</f>
        <v>400</v>
      </c>
      <c r="B401" t="s">
        <v>25</v>
      </c>
      <c r="C401" t="s">
        <v>120</v>
      </c>
      <c r="D401">
        <f>SUMIFS(招生人数!M:M,招生人数!B:B,B29,招生人数!C:C,C29)</f>
        <v>81</v>
      </c>
      <c r="E401">
        <f t="shared" si="14"/>
        <v>7.7</v>
      </c>
      <c r="F401" s="45">
        <v>2020</v>
      </c>
      <c r="G401" t="s">
        <v>193</v>
      </c>
    </row>
    <row r="402" spans="1:7">
      <c r="A402">
        <f>SUBTOTAL(103,C$1:C402)-1</f>
        <v>401</v>
      </c>
      <c r="B402" t="s">
        <v>25</v>
      </c>
      <c r="C402" t="s">
        <v>31</v>
      </c>
      <c r="D402">
        <f>SUMIFS(招生人数!M:M,招生人数!B:B,B30,招生人数!C:C,C30)</f>
        <v>60</v>
      </c>
      <c r="E402">
        <f t="shared" si="14"/>
        <v>5.7</v>
      </c>
      <c r="F402" s="45">
        <v>2020</v>
      </c>
      <c r="G402" t="s">
        <v>193</v>
      </c>
    </row>
    <row r="403" spans="1:7">
      <c r="A403">
        <f>SUBTOTAL(103,C$1:C403)-1</f>
        <v>402</v>
      </c>
      <c r="B403" t="s">
        <v>25</v>
      </c>
      <c r="C403" t="s">
        <v>32</v>
      </c>
      <c r="D403">
        <f>SUMIFS(招生人数!M:M,招生人数!B:B,B31,招生人数!C:C,C31)</f>
        <v>44</v>
      </c>
      <c r="E403">
        <f t="shared" si="14"/>
        <v>4.18</v>
      </c>
      <c r="F403" s="45">
        <v>2020</v>
      </c>
      <c r="G403" t="s">
        <v>193</v>
      </c>
    </row>
    <row r="404" spans="1:7">
      <c r="A404">
        <f>SUBTOTAL(103,C$1:C404)-1</f>
        <v>403</v>
      </c>
      <c r="B404" t="s">
        <v>25</v>
      </c>
      <c r="C404" t="s">
        <v>33</v>
      </c>
      <c r="D404">
        <f>SUMIFS(招生人数!M:M,招生人数!B:B,B32,招生人数!C:C,C32)</f>
        <v>21</v>
      </c>
      <c r="E404">
        <f t="shared" si="14"/>
        <v>2</v>
      </c>
      <c r="F404" s="45">
        <v>2020</v>
      </c>
      <c r="G404" t="s">
        <v>193</v>
      </c>
    </row>
    <row r="405" spans="1:7">
      <c r="A405">
        <f>SUBTOTAL(103,C$1:C405)-1</f>
        <v>404</v>
      </c>
      <c r="B405" t="s">
        <v>25</v>
      </c>
      <c r="C405" t="s">
        <v>34</v>
      </c>
      <c r="D405">
        <f>SUMIFS(招生人数!M:M,招生人数!B:B,B33,招生人数!C:C,C33)</f>
        <v>16</v>
      </c>
      <c r="E405">
        <f t="shared" si="14"/>
        <v>1.52</v>
      </c>
      <c r="F405" s="45">
        <v>2020</v>
      </c>
      <c r="G405" t="s">
        <v>193</v>
      </c>
    </row>
    <row r="406" spans="1:7">
      <c r="A406">
        <f>SUBTOTAL(103,C$1:C406)-1</f>
        <v>405</v>
      </c>
      <c r="B406" t="s">
        <v>25</v>
      </c>
      <c r="C406" t="s">
        <v>35</v>
      </c>
      <c r="D406">
        <f>SUMIFS(招生人数!M:M,招生人数!B:B,B34,招生人数!C:C,C34)</f>
        <v>22</v>
      </c>
      <c r="E406">
        <f t="shared" si="14"/>
        <v>2.09</v>
      </c>
      <c r="F406" s="45">
        <v>2020</v>
      </c>
      <c r="G406" t="s">
        <v>193</v>
      </c>
    </row>
    <row r="407" spans="1:7">
      <c r="A407">
        <f>SUBTOTAL(103,C$1:C407)-1</f>
        <v>406</v>
      </c>
      <c r="B407" t="s">
        <v>36</v>
      </c>
      <c r="C407" t="s">
        <v>37</v>
      </c>
      <c r="D407">
        <f>SUMIFS(招生人数!M:M,招生人数!B:B,B35,招生人数!C:C,C35)</f>
        <v>0</v>
      </c>
      <c r="E407">
        <f t="shared" si="14"/>
        <v>0</v>
      </c>
      <c r="F407" s="45">
        <v>2020</v>
      </c>
      <c r="G407" t="s">
        <v>193</v>
      </c>
    </row>
    <row r="408" spans="1:7">
      <c r="A408">
        <f>SUBTOTAL(103,C$1:C408)-1</f>
        <v>407</v>
      </c>
      <c r="B408" t="s">
        <v>36</v>
      </c>
      <c r="C408" t="s">
        <v>38</v>
      </c>
      <c r="D408">
        <f>SUMIFS(招生人数!M:M,招生人数!B:B,B36,招生人数!C:C,C36)</f>
        <v>0</v>
      </c>
      <c r="E408">
        <f t="shared" si="14"/>
        <v>0</v>
      </c>
      <c r="F408" s="45">
        <v>2020</v>
      </c>
      <c r="G408" t="s">
        <v>193</v>
      </c>
    </row>
    <row r="409" spans="1:7">
      <c r="A409">
        <f>SUBTOTAL(103,C$1:C409)-1</f>
        <v>408</v>
      </c>
      <c r="B409" t="s">
        <v>36</v>
      </c>
      <c r="C409" t="s">
        <v>39</v>
      </c>
      <c r="D409">
        <f>SUMIFS(招生人数!M:M,招生人数!B:B,B37,招生人数!C:C,C37)</f>
        <v>0</v>
      </c>
      <c r="E409">
        <f t="shared" si="14"/>
        <v>0</v>
      </c>
      <c r="F409" s="45">
        <v>2020</v>
      </c>
      <c r="G409" t="s">
        <v>193</v>
      </c>
    </row>
    <row r="410" spans="1:7">
      <c r="A410">
        <f>SUBTOTAL(103,C$1:C410)-1</f>
        <v>409</v>
      </c>
      <c r="B410" t="s">
        <v>36</v>
      </c>
      <c r="C410" t="s">
        <v>40</v>
      </c>
      <c r="D410">
        <f>SUMIFS(招生人数!M:M,招生人数!B:B,B38,招生人数!C:C,C38)</f>
        <v>0</v>
      </c>
      <c r="E410">
        <f t="shared" si="14"/>
        <v>0</v>
      </c>
      <c r="F410" s="45">
        <v>2020</v>
      </c>
      <c r="G410" t="s">
        <v>193</v>
      </c>
    </row>
    <row r="411" spans="1:7">
      <c r="A411">
        <f>SUBTOTAL(103,C$1:C411)-1</f>
        <v>410</v>
      </c>
      <c r="B411" t="s">
        <v>36</v>
      </c>
      <c r="C411" t="s">
        <v>121</v>
      </c>
      <c r="D411">
        <f>SUMIFS(招生人数!M:M,招生人数!B:B,B39,招生人数!C:C,C39)</f>
        <v>0</v>
      </c>
      <c r="E411">
        <f t="shared" si="14"/>
        <v>0</v>
      </c>
      <c r="F411" s="45">
        <v>2020</v>
      </c>
      <c r="G411" t="s">
        <v>193</v>
      </c>
    </row>
    <row r="412" spans="1:7">
      <c r="A412">
        <f>SUBTOTAL(103,C$1:C412)-1</f>
        <v>411</v>
      </c>
      <c r="B412" t="s">
        <v>36</v>
      </c>
      <c r="C412" t="s">
        <v>41</v>
      </c>
      <c r="D412">
        <f>SUMIFS(招生人数!M:M,招生人数!B:B,B40,招生人数!C:C,C40)</f>
        <v>0</v>
      </c>
      <c r="E412">
        <f t="shared" si="14"/>
        <v>0</v>
      </c>
      <c r="F412" s="45">
        <v>2020</v>
      </c>
      <c r="G412" t="s">
        <v>193</v>
      </c>
    </row>
    <row r="413" spans="1:7">
      <c r="A413">
        <f>SUBTOTAL(103,C$1:C413)-1</f>
        <v>412</v>
      </c>
      <c r="B413" t="s">
        <v>36</v>
      </c>
      <c r="C413" s="47" t="s">
        <v>122</v>
      </c>
      <c r="D413">
        <f>SUMIFS(招生人数!M:M,招生人数!B:B,B41,招生人数!C:C,C41)</f>
        <v>0</v>
      </c>
      <c r="E413">
        <f>ROUND((D413*0.095),2)*2</f>
        <v>0</v>
      </c>
      <c r="F413" s="45">
        <v>2020</v>
      </c>
      <c r="G413" t="s">
        <v>193</v>
      </c>
    </row>
    <row r="414" spans="1:7">
      <c r="A414">
        <f>SUBTOTAL(103,C$1:C414)-1</f>
        <v>413</v>
      </c>
      <c r="B414" t="s">
        <v>36</v>
      </c>
      <c r="C414" t="s">
        <v>123</v>
      </c>
      <c r="D414">
        <f>SUMIFS(招生人数!M:M,招生人数!B:B,B42,招生人数!C:C,C42)</f>
        <v>0</v>
      </c>
      <c r="E414">
        <f t="shared" ref="E414:E433" si="15">ROUND((D414*0.095),2)</f>
        <v>0</v>
      </c>
      <c r="F414" s="45">
        <v>2020</v>
      </c>
      <c r="G414" t="s">
        <v>193</v>
      </c>
    </row>
    <row r="415" spans="1:7">
      <c r="A415">
        <f>SUBTOTAL(103,C$1:C415)-1</f>
        <v>414</v>
      </c>
      <c r="B415" t="s">
        <v>36</v>
      </c>
      <c r="C415" t="s">
        <v>42</v>
      </c>
      <c r="D415">
        <f>SUMIFS(招生人数!M:M,招生人数!B:B,B43,招生人数!C:C,C43)</f>
        <v>0</v>
      </c>
      <c r="E415">
        <f t="shared" si="15"/>
        <v>0</v>
      </c>
      <c r="F415" s="45">
        <v>2020</v>
      </c>
      <c r="G415" t="s">
        <v>193</v>
      </c>
    </row>
    <row r="416" spans="1:7">
      <c r="A416">
        <f>SUBTOTAL(103,C$1:C416)-1</f>
        <v>415</v>
      </c>
      <c r="B416" t="s">
        <v>36</v>
      </c>
      <c r="C416" t="s">
        <v>43</v>
      </c>
      <c r="D416">
        <f>SUMIFS(招生人数!M:M,招生人数!B:B,B44,招生人数!C:C,C44)</f>
        <v>0</v>
      </c>
      <c r="E416">
        <f t="shared" si="15"/>
        <v>0</v>
      </c>
      <c r="F416" s="45">
        <v>2020</v>
      </c>
      <c r="G416" t="s">
        <v>193</v>
      </c>
    </row>
    <row r="417" spans="1:7">
      <c r="A417">
        <f>SUBTOTAL(103,C$1:C417)-1</f>
        <v>416</v>
      </c>
      <c r="B417" t="s">
        <v>36</v>
      </c>
      <c r="C417" t="s">
        <v>124</v>
      </c>
      <c r="D417">
        <f>SUMIFS(招生人数!M:M,招生人数!B:B,B45,招生人数!C:C,C45)</f>
        <v>0</v>
      </c>
      <c r="E417">
        <f t="shared" si="15"/>
        <v>0</v>
      </c>
      <c r="F417" s="45">
        <v>2020</v>
      </c>
      <c r="G417" t="s">
        <v>193</v>
      </c>
    </row>
    <row r="418" spans="1:7">
      <c r="A418">
        <f>SUBTOTAL(103,C$1:C418)-1</f>
        <v>417</v>
      </c>
      <c r="B418" t="s">
        <v>36</v>
      </c>
      <c r="C418" t="s">
        <v>44</v>
      </c>
      <c r="D418">
        <f>SUMIFS(招生人数!M:M,招生人数!B:B,B46,招生人数!C:C,C46)</f>
        <v>0</v>
      </c>
      <c r="E418">
        <f t="shared" si="15"/>
        <v>0</v>
      </c>
      <c r="F418" s="45">
        <v>2020</v>
      </c>
      <c r="G418" t="s">
        <v>193</v>
      </c>
    </row>
    <row r="419" spans="1:7">
      <c r="A419">
        <f>SUBTOTAL(103,C$1:C419)-1</f>
        <v>418</v>
      </c>
      <c r="B419" t="s">
        <v>36</v>
      </c>
      <c r="C419" t="s">
        <v>45</v>
      </c>
      <c r="D419">
        <f>SUMIFS(招生人数!M:M,招生人数!B:B,B47,招生人数!C:C,C47)</f>
        <v>0</v>
      </c>
      <c r="E419">
        <f t="shared" si="15"/>
        <v>0</v>
      </c>
      <c r="F419" s="45">
        <v>2020</v>
      </c>
      <c r="G419" t="s">
        <v>193</v>
      </c>
    </row>
    <row r="420" spans="1:7">
      <c r="A420">
        <f>SUBTOTAL(103,C$1:C420)-1</f>
        <v>419</v>
      </c>
      <c r="B420" t="s">
        <v>36</v>
      </c>
      <c r="C420" t="s">
        <v>46</v>
      </c>
      <c r="D420">
        <f>SUMIFS(招生人数!M:M,招生人数!B:B,B48,招生人数!C:C,C48)</f>
        <v>0</v>
      </c>
      <c r="E420">
        <f t="shared" si="15"/>
        <v>0</v>
      </c>
      <c r="F420" s="45">
        <v>2020</v>
      </c>
      <c r="G420" t="s">
        <v>193</v>
      </c>
    </row>
    <row r="421" spans="1:7">
      <c r="A421">
        <f>SUBTOTAL(103,C$1:C421)-1</f>
        <v>420</v>
      </c>
      <c r="B421" t="s">
        <v>36</v>
      </c>
      <c r="C421" t="s">
        <v>47</v>
      </c>
      <c r="D421">
        <f>SUMIFS(招生人数!M:M,招生人数!B:B,B49,招生人数!C:C,C49)</f>
        <v>0</v>
      </c>
      <c r="E421">
        <f t="shared" si="15"/>
        <v>0</v>
      </c>
      <c r="F421" s="45">
        <v>2020</v>
      </c>
      <c r="G421" t="s">
        <v>193</v>
      </c>
    </row>
    <row r="422" spans="1:7">
      <c r="A422">
        <f>SUBTOTAL(103,C$1:C422)-1</f>
        <v>421</v>
      </c>
      <c r="B422" t="s">
        <v>36</v>
      </c>
      <c r="C422" t="s">
        <v>48</v>
      </c>
      <c r="D422">
        <f>SUMIFS(招生人数!M:M,招生人数!B:B,B50,招生人数!C:C,C50)</f>
        <v>0</v>
      </c>
      <c r="E422">
        <f t="shared" si="15"/>
        <v>0</v>
      </c>
      <c r="F422" s="45">
        <v>2020</v>
      </c>
      <c r="G422" t="s">
        <v>193</v>
      </c>
    </row>
    <row r="423" spans="1:7">
      <c r="A423">
        <f>SUBTOTAL(103,C$1:C423)-1</f>
        <v>422</v>
      </c>
      <c r="B423" t="s">
        <v>36</v>
      </c>
      <c r="C423" t="s">
        <v>125</v>
      </c>
      <c r="D423">
        <f>SUMIFS(招生人数!M:M,招生人数!B:B,B51,招生人数!C:C,C51)</f>
        <v>0</v>
      </c>
      <c r="E423">
        <f t="shared" si="15"/>
        <v>0</v>
      </c>
      <c r="F423" s="45">
        <v>2020</v>
      </c>
      <c r="G423" t="s">
        <v>193</v>
      </c>
    </row>
    <row r="424" spans="1:7">
      <c r="A424">
        <f>SUBTOTAL(103,C$1:C424)-1</f>
        <v>423</v>
      </c>
      <c r="B424" t="s">
        <v>49</v>
      </c>
      <c r="C424" t="s">
        <v>50</v>
      </c>
      <c r="D424">
        <f>SUMIFS(招生人数!M:M,招生人数!B:B,B52,招生人数!C:C,C52)</f>
        <v>14</v>
      </c>
      <c r="E424">
        <f t="shared" si="15"/>
        <v>1.33</v>
      </c>
      <c r="F424" s="45">
        <v>2020</v>
      </c>
      <c r="G424" t="s">
        <v>193</v>
      </c>
    </row>
    <row r="425" spans="1:7">
      <c r="A425">
        <f>SUBTOTAL(103,C$1:C425)-1</f>
        <v>424</v>
      </c>
      <c r="B425" t="s">
        <v>49</v>
      </c>
      <c r="C425" t="s">
        <v>51</v>
      </c>
      <c r="D425">
        <f>SUMIFS(招生人数!M:M,招生人数!B:B,B53,招生人数!C:C,C53)</f>
        <v>0</v>
      </c>
      <c r="E425">
        <f t="shared" si="15"/>
        <v>0</v>
      </c>
      <c r="F425" s="45">
        <v>2020</v>
      </c>
      <c r="G425" t="s">
        <v>193</v>
      </c>
    </row>
    <row r="426" spans="1:7">
      <c r="A426">
        <f>SUBTOTAL(103,C$1:C426)-1</f>
        <v>425</v>
      </c>
      <c r="B426" t="s">
        <v>49</v>
      </c>
      <c r="C426" t="s">
        <v>52</v>
      </c>
      <c r="D426">
        <f>SUMIFS(招生人数!M:M,招生人数!B:B,B54,招生人数!C:C,C54)</f>
        <v>20</v>
      </c>
      <c r="E426">
        <f t="shared" si="15"/>
        <v>1.9</v>
      </c>
      <c r="F426" s="45">
        <v>2020</v>
      </c>
      <c r="G426" t="s">
        <v>193</v>
      </c>
    </row>
    <row r="427" spans="1:7">
      <c r="A427">
        <f>SUBTOTAL(103,C$1:C427)-1</f>
        <v>426</v>
      </c>
      <c r="B427" t="s">
        <v>49</v>
      </c>
      <c r="C427" t="s">
        <v>53</v>
      </c>
      <c r="D427">
        <f>SUMIFS(招生人数!M:M,招生人数!B:B,B55,招生人数!C:C,C55)</f>
        <v>3</v>
      </c>
      <c r="E427">
        <f t="shared" si="15"/>
        <v>0.29</v>
      </c>
      <c r="F427" s="45">
        <v>2020</v>
      </c>
      <c r="G427" t="s">
        <v>193</v>
      </c>
    </row>
    <row r="428" spans="1:7">
      <c r="A428">
        <f>SUBTOTAL(103,C$1:C428)-1</f>
        <v>427</v>
      </c>
      <c r="B428" t="s">
        <v>49</v>
      </c>
      <c r="C428" t="s">
        <v>54</v>
      </c>
      <c r="D428">
        <f>SUMIFS(招生人数!M:M,招生人数!B:B,B56,招生人数!C:C,C56)</f>
        <v>0</v>
      </c>
      <c r="E428">
        <f t="shared" si="15"/>
        <v>0</v>
      </c>
      <c r="F428" s="45">
        <v>2020</v>
      </c>
      <c r="G428" t="s">
        <v>193</v>
      </c>
    </row>
    <row r="429" spans="1:7">
      <c r="A429">
        <f>SUBTOTAL(103,C$1:C429)-1</f>
        <v>428</v>
      </c>
      <c r="B429" t="s">
        <v>49</v>
      </c>
      <c r="C429" t="s">
        <v>126</v>
      </c>
      <c r="D429">
        <f>SUMIFS(招生人数!M:M,招生人数!B:B,B57,招生人数!C:C,C57)</f>
        <v>0</v>
      </c>
      <c r="E429">
        <f t="shared" si="15"/>
        <v>0</v>
      </c>
      <c r="F429" s="45">
        <v>2020</v>
      </c>
      <c r="G429" t="s">
        <v>193</v>
      </c>
    </row>
    <row r="430" spans="1:7">
      <c r="A430">
        <f>SUBTOTAL(103,C$1:C430)-1</f>
        <v>429</v>
      </c>
      <c r="B430" t="s">
        <v>49</v>
      </c>
      <c r="C430" t="s">
        <v>55</v>
      </c>
      <c r="D430">
        <f>SUMIFS(招生人数!M:M,招生人数!B:B,B58,招生人数!C:C,C58)</f>
        <v>37</v>
      </c>
      <c r="E430">
        <f t="shared" si="15"/>
        <v>3.52</v>
      </c>
      <c r="F430" s="45">
        <v>2020</v>
      </c>
      <c r="G430" t="s">
        <v>193</v>
      </c>
    </row>
    <row r="431" spans="1:7">
      <c r="A431">
        <f>SUBTOTAL(103,C$1:C431)-1</f>
        <v>430</v>
      </c>
      <c r="B431" t="s">
        <v>49</v>
      </c>
      <c r="C431" t="s">
        <v>56</v>
      </c>
      <c r="D431">
        <f>SUMIFS(招生人数!M:M,招生人数!B:B,B59,招生人数!C:C,C59)</f>
        <v>40</v>
      </c>
      <c r="E431">
        <f t="shared" si="15"/>
        <v>3.8</v>
      </c>
      <c r="F431" s="45">
        <v>2020</v>
      </c>
      <c r="G431" t="s">
        <v>193</v>
      </c>
    </row>
    <row r="432" spans="1:7">
      <c r="A432">
        <f>SUBTOTAL(103,C$1:C432)-1</f>
        <v>431</v>
      </c>
      <c r="B432" t="s">
        <v>49</v>
      </c>
      <c r="C432" t="s">
        <v>57</v>
      </c>
      <c r="D432">
        <f>SUMIFS(招生人数!M:M,招生人数!B:B,B60,招生人数!C:C,C60)</f>
        <v>16</v>
      </c>
      <c r="E432">
        <f t="shared" si="15"/>
        <v>1.52</v>
      </c>
      <c r="F432" s="45">
        <v>2020</v>
      </c>
      <c r="G432" t="s">
        <v>193</v>
      </c>
    </row>
    <row r="433" spans="1:7">
      <c r="A433">
        <f>SUBTOTAL(103,C$1:C433)-1</f>
        <v>432</v>
      </c>
      <c r="B433" t="s">
        <v>49</v>
      </c>
      <c r="C433" t="s">
        <v>58</v>
      </c>
      <c r="D433">
        <f>SUMIFS(招生人数!M:M,招生人数!B:B,B61,招生人数!C:C,C61)</f>
        <v>54</v>
      </c>
      <c r="E433">
        <f t="shared" si="15"/>
        <v>5.13</v>
      </c>
      <c r="F433" s="45">
        <v>2020</v>
      </c>
      <c r="G433" t="s">
        <v>193</v>
      </c>
    </row>
    <row r="434" spans="1:7">
      <c r="A434">
        <f>SUBTOTAL(103,C$1:C434)-1</f>
        <v>433</v>
      </c>
      <c r="B434" t="s">
        <v>49</v>
      </c>
      <c r="C434" s="47" t="s">
        <v>127</v>
      </c>
      <c r="D434">
        <f>SUMIFS(招生人数!M:M,招生人数!B:B,B62,招生人数!C:C,C62)</f>
        <v>27</v>
      </c>
      <c r="E434">
        <f>ROUND((D434*0.095),2)*2</f>
        <v>5.14</v>
      </c>
      <c r="F434" s="45">
        <v>2020</v>
      </c>
      <c r="G434" t="s">
        <v>193</v>
      </c>
    </row>
    <row r="435" spans="1:7">
      <c r="A435">
        <f>SUBTOTAL(103,C$1:C435)-1</f>
        <v>434</v>
      </c>
      <c r="B435" t="s">
        <v>49</v>
      </c>
      <c r="C435" t="s">
        <v>59</v>
      </c>
      <c r="D435">
        <f>SUMIFS(招生人数!M:M,招生人数!B:B,B63,招生人数!C:C,C63)</f>
        <v>73</v>
      </c>
      <c r="E435">
        <f t="shared" ref="E435:E465" si="16">ROUND((D435*0.095),2)</f>
        <v>6.94</v>
      </c>
      <c r="F435" s="45">
        <v>2020</v>
      </c>
      <c r="G435" t="s">
        <v>193</v>
      </c>
    </row>
    <row r="436" spans="1:7">
      <c r="A436">
        <f>SUBTOTAL(103,C$1:C436)-1</f>
        <v>435</v>
      </c>
      <c r="B436" t="s">
        <v>49</v>
      </c>
      <c r="C436" t="s">
        <v>60</v>
      </c>
      <c r="D436">
        <f>SUMIFS(招生人数!M:M,招生人数!B:B,B64,招生人数!C:C,C64)</f>
        <v>27</v>
      </c>
      <c r="E436">
        <f t="shared" si="16"/>
        <v>2.57</v>
      </c>
      <c r="F436" s="45">
        <v>2020</v>
      </c>
      <c r="G436" t="s">
        <v>193</v>
      </c>
    </row>
    <row r="437" spans="1:7">
      <c r="A437">
        <f>SUBTOTAL(103,C$1:C437)-1</f>
        <v>436</v>
      </c>
      <c r="B437" t="s">
        <v>61</v>
      </c>
      <c r="C437" t="s">
        <v>62</v>
      </c>
      <c r="D437">
        <f>SUMIFS(招生人数!M:M,招生人数!B:B,B65,招生人数!C:C,C65)</f>
        <v>26</v>
      </c>
      <c r="E437">
        <f t="shared" si="16"/>
        <v>2.47</v>
      </c>
      <c r="F437" s="45">
        <v>2020</v>
      </c>
      <c r="G437" t="s">
        <v>193</v>
      </c>
    </row>
    <row r="438" spans="1:7">
      <c r="A438">
        <f>SUBTOTAL(103,C$1:C438)-1</f>
        <v>437</v>
      </c>
      <c r="B438" t="s">
        <v>61</v>
      </c>
      <c r="C438" t="s">
        <v>63</v>
      </c>
      <c r="D438">
        <f>SUMIFS(招生人数!M:M,招生人数!B:B,B66,招生人数!C:C,C66)</f>
        <v>128</v>
      </c>
      <c r="E438">
        <f t="shared" si="16"/>
        <v>12.16</v>
      </c>
      <c r="F438" s="45">
        <v>2020</v>
      </c>
      <c r="G438" t="s">
        <v>193</v>
      </c>
    </row>
    <row r="439" spans="1:7">
      <c r="A439">
        <f>SUBTOTAL(103,C$1:C439)-1</f>
        <v>438</v>
      </c>
      <c r="B439" t="s">
        <v>61</v>
      </c>
      <c r="C439" t="s">
        <v>64</v>
      </c>
      <c r="D439">
        <f>SUMIFS(招生人数!M:M,招生人数!B:B,B67,招生人数!C:C,C67)</f>
        <v>164</v>
      </c>
      <c r="E439">
        <f t="shared" si="16"/>
        <v>15.58</v>
      </c>
      <c r="F439" s="45">
        <v>2020</v>
      </c>
      <c r="G439" t="s">
        <v>193</v>
      </c>
    </row>
    <row r="440" spans="1:7">
      <c r="A440">
        <f>SUBTOTAL(103,C$1:C440)-1</f>
        <v>439</v>
      </c>
      <c r="B440" t="s">
        <v>61</v>
      </c>
      <c r="C440" t="s">
        <v>65</v>
      </c>
      <c r="D440">
        <f>SUMIFS(招生人数!M:M,招生人数!B:B,B68,招生人数!C:C,C68)</f>
        <v>40</v>
      </c>
      <c r="E440">
        <f t="shared" si="16"/>
        <v>3.8</v>
      </c>
      <c r="F440" s="45">
        <v>2020</v>
      </c>
      <c r="G440" t="s">
        <v>193</v>
      </c>
    </row>
    <row r="441" spans="1:7">
      <c r="A441">
        <f>SUBTOTAL(103,C$1:C441)-1</f>
        <v>440</v>
      </c>
      <c r="B441" t="s">
        <v>61</v>
      </c>
      <c r="C441" t="s">
        <v>136</v>
      </c>
      <c r="D441">
        <f>SUMIFS(招生人数!M:M,招生人数!B:B,B69,招生人数!C:C,C69)</f>
        <v>78</v>
      </c>
      <c r="E441">
        <f t="shared" si="16"/>
        <v>7.41</v>
      </c>
      <c r="F441" s="45">
        <v>2020</v>
      </c>
      <c r="G441" t="s">
        <v>193</v>
      </c>
    </row>
    <row r="442" spans="1:7">
      <c r="A442">
        <f>SUBTOTAL(103,C$1:C442)-1</f>
        <v>441</v>
      </c>
      <c r="B442" t="s">
        <v>61</v>
      </c>
      <c r="C442" t="s">
        <v>128</v>
      </c>
      <c r="D442">
        <f>SUMIFS(招生人数!M:M,招生人数!B:B,B70,招生人数!C:C,C70)</f>
        <v>53</v>
      </c>
      <c r="E442">
        <f t="shared" si="16"/>
        <v>5.04</v>
      </c>
      <c r="F442" s="45">
        <v>2020</v>
      </c>
      <c r="G442" t="s">
        <v>193</v>
      </c>
    </row>
    <row r="443" spans="1:7">
      <c r="A443">
        <f>SUBTOTAL(103,C$1:C443)-1</f>
        <v>442</v>
      </c>
      <c r="B443" t="s">
        <v>66</v>
      </c>
      <c r="C443" t="s">
        <v>129</v>
      </c>
      <c r="D443">
        <f>SUMIFS(招生人数!M:M,招生人数!B:B,B71,招生人数!C:C,C71)</f>
        <v>38</v>
      </c>
      <c r="E443">
        <f t="shared" si="16"/>
        <v>3.61</v>
      </c>
      <c r="F443" s="45">
        <v>2020</v>
      </c>
      <c r="G443" t="s">
        <v>193</v>
      </c>
    </row>
    <row r="444" spans="1:7">
      <c r="A444">
        <f>SUBTOTAL(103,C$1:C444)-1</f>
        <v>443</v>
      </c>
      <c r="B444" t="s">
        <v>66</v>
      </c>
      <c r="C444" t="s">
        <v>130</v>
      </c>
      <c r="D444">
        <f>SUMIFS(招生人数!M:M,招生人数!B:B,B72,招生人数!C:C,C72)</f>
        <v>40</v>
      </c>
      <c r="E444">
        <f t="shared" si="16"/>
        <v>3.8</v>
      </c>
      <c r="F444" s="45">
        <v>2020</v>
      </c>
      <c r="G444" t="s">
        <v>193</v>
      </c>
    </row>
    <row r="445" spans="1:7">
      <c r="A445">
        <f>SUBTOTAL(103,C$1:C445)-1</f>
        <v>444</v>
      </c>
      <c r="B445" t="s">
        <v>66</v>
      </c>
      <c r="C445" t="s">
        <v>67</v>
      </c>
      <c r="D445">
        <f>SUMIFS(招生人数!M:M,招生人数!B:B,B73,招生人数!C:C,C73)</f>
        <v>13</v>
      </c>
      <c r="E445">
        <f t="shared" si="16"/>
        <v>1.24</v>
      </c>
      <c r="F445" s="45">
        <v>2020</v>
      </c>
      <c r="G445" t="s">
        <v>193</v>
      </c>
    </row>
    <row r="446" spans="1:7">
      <c r="A446">
        <f>SUBTOTAL(103,C$1:C446)-1</f>
        <v>445</v>
      </c>
      <c r="B446" t="s">
        <v>66</v>
      </c>
      <c r="C446" t="s">
        <v>68</v>
      </c>
      <c r="D446">
        <f>SUMIFS(招生人数!M:M,招生人数!B:B,B74,招生人数!C:C,C74)</f>
        <v>41</v>
      </c>
      <c r="E446">
        <f t="shared" si="16"/>
        <v>3.9</v>
      </c>
      <c r="F446" s="45">
        <v>2020</v>
      </c>
      <c r="G446" t="s">
        <v>193</v>
      </c>
    </row>
    <row r="447" spans="1:7">
      <c r="A447">
        <f>SUBTOTAL(103,C$1:C447)-1</f>
        <v>446</v>
      </c>
      <c r="B447" t="s">
        <v>66</v>
      </c>
      <c r="C447" t="s">
        <v>69</v>
      </c>
      <c r="D447">
        <f>SUMIFS(招生人数!M:M,招生人数!B:B,B75,招生人数!C:C,C75)</f>
        <v>43</v>
      </c>
      <c r="E447">
        <f t="shared" si="16"/>
        <v>4.09</v>
      </c>
      <c r="F447" s="45">
        <v>2020</v>
      </c>
      <c r="G447" t="s">
        <v>193</v>
      </c>
    </row>
    <row r="448" spans="1:7">
      <c r="A448">
        <f>SUBTOTAL(103,C$1:C448)-1</f>
        <v>447</v>
      </c>
      <c r="B448" t="s">
        <v>66</v>
      </c>
      <c r="C448" t="s">
        <v>70</v>
      </c>
      <c r="D448">
        <f>SUMIFS(招生人数!M:M,招生人数!B:B,B76,招生人数!C:C,C76)</f>
        <v>16</v>
      </c>
      <c r="E448">
        <f t="shared" si="16"/>
        <v>1.52</v>
      </c>
      <c r="F448" s="45">
        <v>2020</v>
      </c>
      <c r="G448" t="s">
        <v>193</v>
      </c>
    </row>
    <row r="449" spans="1:7">
      <c r="A449">
        <f>SUBTOTAL(103,C$1:C449)-1</f>
        <v>448</v>
      </c>
      <c r="B449" t="s">
        <v>66</v>
      </c>
      <c r="C449" t="s">
        <v>71</v>
      </c>
      <c r="D449">
        <f>SUMIFS(招生人数!M:M,招生人数!B:B,B77,招生人数!C:C,C77)</f>
        <v>30</v>
      </c>
      <c r="E449">
        <f t="shared" si="16"/>
        <v>2.85</v>
      </c>
      <c r="F449" s="45">
        <v>2020</v>
      </c>
      <c r="G449" t="s">
        <v>193</v>
      </c>
    </row>
    <row r="450" spans="1:7">
      <c r="A450">
        <f>SUBTOTAL(103,C$1:C450)-1</f>
        <v>449</v>
      </c>
      <c r="B450" t="s">
        <v>66</v>
      </c>
      <c r="C450" t="s">
        <v>72</v>
      </c>
      <c r="D450">
        <f>SUMIFS(招生人数!M:M,招生人数!B:B,B78,招生人数!C:C,C78)</f>
        <v>14</v>
      </c>
      <c r="E450">
        <f t="shared" si="16"/>
        <v>1.33</v>
      </c>
      <c r="F450" s="45">
        <v>2020</v>
      </c>
      <c r="G450" t="s">
        <v>193</v>
      </c>
    </row>
    <row r="451" spans="1:7">
      <c r="A451">
        <f>SUBTOTAL(103,C$1:C451)-1</f>
        <v>450</v>
      </c>
      <c r="B451" t="s">
        <v>66</v>
      </c>
      <c r="C451" t="s">
        <v>73</v>
      </c>
      <c r="D451">
        <f>SUMIFS(招生人数!M:M,招生人数!B:B,B79,招生人数!C:C,C79)</f>
        <v>39</v>
      </c>
      <c r="E451">
        <f t="shared" si="16"/>
        <v>3.71</v>
      </c>
      <c r="F451" s="45">
        <v>2020</v>
      </c>
      <c r="G451" t="s">
        <v>193</v>
      </c>
    </row>
    <row r="452" spans="1:7">
      <c r="A452">
        <f>SUBTOTAL(103,C$1:C452)-1</f>
        <v>451</v>
      </c>
      <c r="B452" t="s">
        <v>66</v>
      </c>
      <c r="C452" t="s">
        <v>74</v>
      </c>
      <c r="D452">
        <f>SUMIFS(招生人数!M:M,招生人数!B:B,B80,招生人数!C:C,C80)</f>
        <v>15</v>
      </c>
      <c r="E452">
        <f t="shared" si="16"/>
        <v>1.43</v>
      </c>
      <c r="F452" s="45">
        <v>2020</v>
      </c>
      <c r="G452" t="s">
        <v>193</v>
      </c>
    </row>
    <row r="453" spans="1:7">
      <c r="A453">
        <f>SUBTOTAL(103,C$1:C453)-1</f>
        <v>452</v>
      </c>
      <c r="B453" t="s">
        <v>75</v>
      </c>
      <c r="C453" t="s">
        <v>76</v>
      </c>
      <c r="D453">
        <f>SUMIFS(招生人数!M:M,招生人数!B:B,B81,招生人数!C:C,C81)</f>
        <v>89</v>
      </c>
      <c r="E453">
        <f t="shared" si="16"/>
        <v>8.46</v>
      </c>
      <c r="F453" s="45">
        <v>2020</v>
      </c>
      <c r="G453" t="s">
        <v>193</v>
      </c>
    </row>
    <row r="454" spans="1:7">
      <c r="A454">
        <f>SUBTOTAL(103,C$1:C454)-1</f>
        <v>453</v>
      </c>
      <c r="B454" t="s">
        <v>75</v>
      </c>
      <c r="C454" t="s">
        <v>77</v>
      </c>
      <c r="D454">
        <f>SUMIFS(招生人数!M:M,招生人数!B:B,B82,招生人数!C:C,C82)</f>
        <v>123</v>
      </c>
      <c r="E454">
        <f t="shared" si="16"/>
        <v>11.69</v>
      </c>
      <c r="F454" s="45">
        <v>2020</v>
      </c>
      <c r="G454" t="s">
        <v>193</v>
      </c>
    </row>
    <row r="455" spans="1:7">
      <c r="A455">
        <f>SUBTOTAL(103,C$1:C455)-1</f>
        <v>454</v>
      </c>
      <c r="B455" t="s">
        <v>75</v>
      </c>
      <c r="C455" t="s">
        <v>78</v>
      </c>
      <c r="D455">
        <f>SUMIFS(招生人数!M:M,招生人数!B:B,B83,招生人数!C:C,C83)</f>
        <v>0</v>
      </c>
      <c r="E455">
        <f t="shared" si="16"/>
        <v>0</v>
      </c>
      <c r="F455" s="45">
        <v>2020</v>
      </c>
      <c r="G455" t="s">
        <v>193</v>
      </c>
    </row>
    <row r="456" spans="1:7">
      <c r="A456">
        <f>SUBTOTAL(103,C$1:C456)-1</f>
        <v>455</v>
      </c>
      <c r="B456" t="s">
        <v>75</v>
      </c>
      <c r="C456" t="s">
        <v>131</v>
      </c>
      <c r="D456">
        <f>SUMIFS(招生人数!M:M,招生人数!B:B,B84,招生人数!C:C,C84)</f>
        <v>112</v>
      </c>
      <c r="E456">
        <f t="shared" si="16"/>
        <v>10.64</v>
      </c>
      <c r="F456" s="45">
        <v>2020</v>
      </c>
      <c r="G456" t="s">
        <v>193</v>
      </c>
    </row>
    <row r="457" spans="1:7">
      <c r="A457">
        <f>SUBTOTAL(103,C$1:C457)-1</f>
        <v>456</v>
      </c>
      <c r="B457" t="s">
        <v>75</v>
      </c>
      <c r="C457" t="s">
        <v>79</v>
      </c>
      <c r="D457">
        <f>SUMIFS(招生人数!M:M,招生人数!B:B,B85,招生人数!C:C,C85)</f>
        <v>38</v>
      </c>
      <c r="E457">
        <f t="shared" si="16"/>
        <v>3.61</v>
      </c>
      <c r="F457" s="45">
        <v>2020</v>
      </c>
      <c r="G457" t="s">
        <v>193</v>
      </c>
    </row>
    <row r="458" spans="1:7">
      <c r="A458">
        <f>SUBTOTAL(103,C$1:C458)-1</f>
        <v>457</v>
      </c>
      <c r="B458" t="s">
        <v>75</v>
      </c>
      <c r="C458" t="s">
        <v>80</v>
      </c>
      <c r="D458">
        <f>SUMIFS(招生人数!M:M,招生人数!B:B,B86,招生人数!C:C,C86)</f>
        <v>0</v>
      </c>
      <c r="E458">
        <f t="shared" si="16"/>
        <v>0</v>
      </c>
      <c r="F458" s="45">
        <v>2020</v>
      </c>
      <c r="G458" t="s">
        <v>193</v>
      </c>
    </row>
    <row r="459" spans="1:7">
      <c r="A459">
        <f>SUBTOTAL(103,C$1:C459)-1</f>
        <v>458</v>
      </c>
      <c r="B459" t="s">
        <v>75</v>
      </c>
      <c r="C459" t="s">
        <v>81</v>
      </c>
      <c r="D459">
        <f>SUMIFS(招生人数!M:M,招生人数!B:B,B87,招生人数!C:C,C87)</f>
        <v>0</v>
      </c>
      <c r="E459">
        <f t="shared" si="16"/>
        <v>0</v>
      </c>
      <c r="F459" s="45">
        <v>2020</v>
      </c>
      <c r="G459" t="s">
        <v>193</v>
      </c>
    </row>
    <row r="460" spans="1:7">
      <c r="A460">
        <f>SUBTOTAL(103,C$1:C460)-1</f>
        <v>459</v>
      </c>
      <c r="B460" t="s">
        <v>75</v>
      </c>
      <c r="C460" t="s">
        <v>82</v>
      </c>
      <c r="D460">
        <f>SUMIFS(招生人数!M:M,招生人数!B:B,B88,招生人数!C:C,C88)</f>
        <v>155</v>
      </c>
      <c r="E460">
        <f t="shared" si="16"/>
        <v>14.73</v>
      </c>
      <c r="F460" s="45">
        <v>2020</v>
      </c>
      <c r="G460" t="s">
        <v>193</v>
      </c>
    </row>
    <row r="461" spans="1:7">
      <c r="A461">
        <f>SUBTOTAL(103,C$1:C461)-1</f>
        <v>460</v>
      </c>
      <c r="B461" t="s">
        <v>75</v>
      </c>
      <c r="C461" t="s">
        <v>83</v>
      </c>
      <c r="D461">
        <f>SUMIFS(招生人数!M:M,招生人数!B:B,B89,招生人数!C:C,C89)</f>
        <v>26</v>
      </c>
      <c r="E461">
        <f t="shared" si="16"/>
        <v>2.47</v>
      </c>
      <c r="F461" s="45">
        <v>2020</v>
      </c>
      <c r="G461" t="s">
        <v>193</v>
      </c>
    </row>
    <row r="462" spans="1:7">
      <c r="A462">
        <f>SUBTOTAL(103,C$1:C462)-1</f>
        <v>461</v>
      </c>
      <c r="B462" t="s">
        <v>75</v>
      </c>
      <c r="C462" t="s">
        <v>84</v>
      </c>
      <c r="D462">
        <f>SUMIFS(招生人数!M:M,招生人数!B:B,B90,招生人数!C:C,C90)</f>
        <v>72</v>
      </c>
      <c r="E462">
        <f t="shared" si="16"/>
        <v>6.84</v>
      </c>
      <c r="F462" s="45">
        <v>2020</v>
      </c>
      <c r="G462" t="s">
        <v>193</v>
      </c>
    </row>
    <row r="463" spans="1:7">
      <c r="A463">
        <f>SUBTOTAL(103,C$1:C463)-1</f>
        <v>462</v>
      </c>
      <c r="B463" t="s">
        <v>75</v>
      </c>
      <c r="C463" t="s">
        <v>132</v>
      </c>
      <c r="D463">
        <f>SUMIFS(招生人数!M:M,招生人数!B:B,B91,招生人数!C:C,C91)</f>
        <v>82</v>
      </c>
      <c r="E463">
        <f t="shared" si="16"/>
        <v>7.79</v>
      </c>
      <c r="F463" s="45">
        <v>2020</v>
      </c>
      <c r="G463" t="s">
        <v>193</v>
      </c>
    </row>
    <row r="464" spans="1:7">
      <c r="A464">
        <f>SUBTOTAL(103,C$1:C464)-1</f>
        <v>463</v>
      </c>
      <c r="B464" t="s">
        <v>75</v>
      </c>
      <c r="C464" t="s">
        <v>85</v>
      </c>
      <c r="D464">
        <f>SUMIFS(招生人数!M:M,招生人数!B:B,B92,招生人数!C:C,C92)</f>
        <v>23</v>
      </c>
      <c r="E464">
        <f t="shared" si="16"/>
        <v>2.19</v>
      </c>
      <c r="F464" s="45">
        <v>2020</v>
      </c>
      <c r="G464" t="s">
        <v>193</v>
      </c>
    </row>
    <row r="465" spans="1:7">
      <c r="A465">
        <f>SUBTOTAL(103,C$1:C465)-1</f>
        <v>464</v>
      </c>
      <c r="B465" t="s">
        <v>75</v>
      </c>
      <c r="C465" t="s">
        <v>137</v>
      </c>
      <c r="D465">
        <f>SUMIFS(招生人数!M:M,招生人数!B:B,B93,招生人数!C:C,C93)</f>
        <v>112</v>
      </c>
      <c r="E465">
        <f t="shared" si="16"/>
        <v>10.64</v>
      </c>
      <c r="F465" s="45">
        <v>2020</v>
      </c>
      <c r="G465" t="s">
        <v>193</v>
      </c>
    </row>
    <row r="466" spans="1:7">
      <c r="A466">
        <f>SUBTOTAL(103,C$1:C466)-1</f>
        <v>465</v>
      </c>
      <c r="B466" t="s">
        <v>75</v>
      </c>
      <c r="C466" s="47" t="s">
        <v>133</v>
      </c>
      <c r="D466">
        <f>SUMIFS(招生人数!M:M,招生人数!B:B,B94,招生人数!C:C,C94)</f>
        <v>25</v>
      </c>
      <c r="E466">
        <f>ROUND((D466*0.38*0.4),2)</f>
        <v>3.8</v>
      </c>
      <c r="F466" s="45">
        <v>2020</v>
      </c>
      <c r="G466" t="s">
        <v>193</v>
      </c>
    </row>
    <row r="467" spans="1:7">
      <c r="A467">
        <f>SUBTOTAL(103,C$1:C467)-1</f>
        <v>466</v>
      </c>
      <c r="B467" t="s">
        <v>86</v>
      </c>
      <c r="C467" t="s">
        <v>19</v>
      </c>
      <c r="D467">
        <f>SUMIFS(招生人数!M:M,招生人数!B:B,B95,招生人数!C:C,C95)</f>
        <v>1</v>
      </c>
      <c r="E467">
        <f t="shared" ref="E467:E482" si="17">ROUND((D467*0.095),2)</f>
        <v>0.1</v>
      </c>
      <c r="F467" s="45">
        <v>2020</v>
      </c>
      <c r="G467" t="s">
        <v>193</v>
      </c>
    </row>
    <row r="468" spans="1:7">
      <c r="A468">
        <f>SUBTOTAL(103,C$1:C468)-1</f>
        <v>467</v>
      </c>
      <c r="B468" t="s">
        <v>86</v>
      </c>
      <c r="C468" t="s">
        <v>87</v>
      </c>
      <c r="D468">
        <f>SUMIFS(招生人数!M:M,招生人数!B:B,B96,招生人数!C:C,C96)</f>
        <v>0</v>
      </c>
      <c r="E468">
        <f t="shared" si="17"/>
        <v>0</v>
      </c>
      <c r="F468" s="45">
        <v>2020</v>
      </c>
      <c r="G468" t="s">
        <v>193</v>
      </c>
    </row>
    <row r="469" spans="1:7">
      <c r="A469">
        <f>SUBTOTAL(103,C$1:C469)-1</f>
        <v>468</v>
      </c>
      <c r="B469" t="s">
        <v>86</v>
      </c>
      <c r="C469" t="s">
        <v>88</v>
      </c>
      <c r="D469">
        <f>SUMIFS(招生人数!M:M,招生人数!B:B,B97,招生人数!C:C,C97)</f>
        <v>1</v>
      </c>
      <c r="E469">
        <f t="shared" si="17"/>
        <v>0.1</v>
      </c>
      <c r="F469" s="45">
        <v>2020</v>
      </c>
      <c r="G469" t="s">
        <v>193</v>
      </c>
    </row>
    <row r="470" spans="1:7">
      <c r="A470">
        <f>SUBTOTAL(103,C$1:C470)-1</f>
        <v>469</v>
      </c>
      <c r="B470" t="s">
        <v>86</v>
      </c>
      <c r="C470" t="s">
        <v>89</v>
      </c>
      <c r="D470">
        <f>SUMIFS(招生人数!M:M,招生人数!B:B,B98,招生人数!C:C,C98)</f>
        <v>62</v>
      </c>
      <c r="E470">
        <f t="shared" si="17"/>
        <v>5.89</v>
      </c>
      <c r="F470" s="45">
        <v>2020</v>
      </c>
      <c r="G470" t="s">
        <v>193</v>
      </c>
    </row>
    <row r="471" spans="1:7">
      <c r="A471">
        <f>SUBTOTAL(103,C$1:C471)-1</f>
        <v>470</v>
      </c>
      <c r="B471" t="s">
        <v>86</v>
      </c>
      <c r="C471" t="s">
        <v>90</v>
      </c>
      <c r="D471">
        <f>SUMIFS(招生人数!M:M,招生人数!B:B,B99,招生人数!C:C,C99)</f>
        <v>0</v>
      </c>
      <c r="E471">
        <f t="shared" si="17"/>
        <v>0</v>
      </c>
      <c r="F471" s="45">
        <v>2020</v>
      </c>
      <c r="G471" t="s">
        <v>193</v>
      </c>
    </row>
    <row r="472" spans="1:7">
      <c r="A472">
        <f>SUBTOTAL(103,C$1:C472)-1</f>
        <v>471</v>
      </c>
      <c r="B472" t="s">
        <v>91</v>
      </c>
      <c r="C472" t="s">
        <v>92</v>
      </c>
      <c r="D472">
        <f>SUMIFS(招生人数!M:M,招生人数!B:B,B100,招生人数!C:C,C100)</f>
        <v>45</v>
      </c>
      <c r="E472">
        <f t="shared" si="17"/>
        <v>4.28</v>
      </c>
      <c r="F472" s="45">
        <v>2020</v>
      </c>
      <c r="G472" t="s">
        <v>193</v>
      </c>
    </row>
    <row r="473" spans="1:7">
      <c r="A473">
        <f>SUBTOTAL(103,C$1:C473)-1</f>
        <v>472</v>
      </c>
      <c r="B473" t="s">
        <v>91</v>
      </c>
      <c r="C473" t="s">
        <v>93</v>
      </c>
      <c r="D473">
        <f>SUMIFS(招生人数!M:M,招生人数!B:B,B101,招生人数!C:C,C101)</f>
        <v>0</v>
      </c>
      <c r="E473">
        <f t="shared" si="17"/>
        <v>0</v>
      </c>
      <c r="F473" s="45">
        <v>2020</v>
      </c>
      <c r="G473" t="s">
        <v>193</v>
      </c>
    </row>
    <row r="474" spans="1:7">
      <c r="A474">
        <f>SUBTOTAL(103,C$1:C474)-1</f>
        <v>473</v>
      </c>
      <c r="B474" t="s">
        <v>91</v>
      </c>
      <c r="C474" t="s">
        <v>94</v>
      </c>
      <c r="D474">
        <f>SUMIFS(招生人数!M:M,招生人数!B:B,B102,招生人数!C:C,C102)</f>
        <v>0</v>
      </c>
      <c r="E474">
        <f t="shared" si="17"/>
        <v>0</v>
      </c>
      <c r="F474" s="45">
        <v>2020</v>
      </c>
      <c r="G474" t="s">
        <v>193</v>
      </c>
    </row>
    <row r="475" spans="1:7">
      <c r="A475">
        <f>SUBTOTAL(103,C$1:C475)-1</f>
        <v>474</v>
      </c>
      <c r="B475" t="s">
        <v>91</v>
      </c>
      <c r="C475" t="s">
        <v>95</v>
      </c>
      <c r="D475">
        <f>SUMIFS(招生人数!M:M,招生人数!B:B,B103,招生人数!C:C,C103)</f>
        <v>0</v>
      </c>
      <c r="E475">
        <f t="shared" si="17"/>
        <v>0</v>
      </c>
      <c r="F475" s="45">
        <v>2020</v>
      </c>
      <c r="G475" t="s">
        <v>193</v>
      </c>
    </row>
    <row r="476" spans="1:7">
      <c r="A476">
        <f>SUBTOTAL(103,C$1:C476)-1</f>
        <v>475</v>
      </c>
      <c r="B476" t="s">
        <v>91</v>
      </c>
      <c r="C476" t="s">
        <v>96</v>
      </c>
      <c r="D476">
        <f>SUMIFS(招生人数!M:M,招生人数!B:B,B104,招生人数!C:C,C104)</f>
        <v>38</v>
      </c>
      <c r="E476">
        <f t="shared" si="17"/>
        <v>3.61</v>
      </c>
      <c r="F476" s="45">
        <v>2020</v>
      </c>
      <c r="G476" t="s">
        <v>193</v>
      </c>
    </row>
    <row r="477" spans="1:7">
      <c r="A477">
        <f>SUBTOTAL(103,C$1:C477)-1</f>
        <v>476</v>
      </c>
      <c r="B477" t="s">
        <v>91</v>
      </c>
      <c r="C477" t="s">
        <v>97</v>
      </c>
      <c r="D477">
        <f>SUMIFS(招生人数!M:M,招生人数!B:B,B105,招生人数!C:C,C105)</f>
        <v>43</v>
      </c>
      <c r="E477">
        <f t="shared" si="17"/>
        <v>4.09</v>
      </c>
      <c r="F477" s="45">
        <v>2020</v>
      </c>
      <c r="G477" t="s">
        <v>193</v>
      </c>
    </row>
    <row r="478" spans="1:7">
      <c r="A478">
        <f>SUBTOTAL(103,C$1:C478)-1</f>
        <v>477</v>
      </c>
      <c r="B478" t="s">
        <v>91</v>
      </c>
      <c r="C478" t="s">
        <v>98</v>
      </c>
      <c r="D478">
        <f>SUMIFS(招生人数!M:M,招生人数!B:B,B106,招生人数!C:C,C106)</f>
        <v>43</v>
      </c>
      <c r="E478">
        <f t="shared" si="17"/>
        <v>4.09</v>
      </c>
      <c r="F478" s="45">
        <v>2020</v>
      </c>
      <c r="G478" t="s">
        <v>193</v>
      </c>
    </row>
    <row r="479" spans="1:7">
      <c r="A479">
        <f>SUBTOTAL(103,C$1:C479)-1</f>
        <v>478</v>
      </c>
      <c r="B479" t="s">
        <v>91</v>
      </c>
      <c r="C479" t="s">
        <v>99</v>
      </c>
      <c r="D479">
        <f>SUMIFS(招生人数!M:M,招生人数!B:B,B107,招生人数!C:C,C107)</f>
        <v>26</v>
      </c>
      <c r="E479">
        <f t="shared" si="17"/>
        <v>2.47</v>
      </c>
      <c r="F479" s="45">
        <v>2020</v>
      </c>
      <c r="G479" t="s">
        <v>193</v>
      </c>
    </row>
    <row r="480" spans="1:7">
      <c r="A480">
        <f>SUBTOTAL(103,C$1:C480)-1</f>
        <v>479</v>
      </c>
      <c r="B480" t="s">
        <v>91</v>
      </c>
      <c r="C480" t="s">
        <v>100</v>
      </c>
      <c r="D480">
        <f>SUMIFS(招生人数!M:M,招生人数!B:B,B108,招生人数!C:C,C108)</f>
        <v>98</v>
      </c>
      <c r="E480">
        <f t="shared" si="17"/>
        <v>9.31</v>
      </c>
      <c r="F480" s="45">
        <v>2020</v>
      </c>
      <c r="G480" t="s">
        <v>193</v>
      </c>
    </row>
    <row r="481" spans="1:7">
      <c r="A481">
        <f>SUBTOTAL(103,C$1:C481)-1</f>
        <v>480</v>
      </c>
      <c r="B481" t="s">
        <v>91</v>
      </c>
      <c r="C481" t="s">
        <v>101</v>
      </c>
      <c r="D481">
        <f>SUMIFS(招生人数!M:M,招生人数!B:B,B109,招生人数!C:C,C109)</f>
        <v>13</v>
      </c>
      <c r="E481">
        <f t="shared" si="17"/>
        <v>1.24</v>
      </c>
      <c r="F481" s="45">
        <v>2020</v>
      </c>
      <c r="G481" t="s">
        <v>193</v>
      </c>
    </row>
    <row r="482" spans="1:7">
      <c r="A482">
        <f>SUBTOTAL(103,C$1:C482)-1</f>
        <v>481</v>
      </c>
      <c r="B482" t="s">
        <v>91</v>
      </c>
      <c r="C482" t="s">
        <v>102</v>
      </c>
      <c r="D482">
        <f>SUMIFS(招生人数!M:M,招生人数!B:B,B110,招生人数!C:C,C110)</f>
        <v>36</v>
      </c>
      <c r="E482">
        <f t="shared" si="17"/>
        <v>3.42</v>
      </c>
      <c r="F482" s="45">
        <v>2020</v>
      </c>
      <c r="G482" t="s">
        <v>193</v>
      </c>
    </row>
    <row r="483" spans="1:7">
      <c r="A483">
        <f>SUBTOTAL(103,C$1:C483)-1</f>
        <v>482</v>
      </c>
      <c r="B483" t="s">
        <v>91</v>
      </c>
      <c r="C483" s="47" t="s">
        <v>103</v>
      </c>
      <c r="D483">
        <f>SUMIFS(招生人数!M:M,招生人数!B:B,B111,招生人数!C:C,C111)</f>
        <v>0</v>
      </c>
      <c r="E483">
        <f>ROUND((D483*0.095),2)*2</f>
        <v>0</v>
      </c>
      <c r="F483" s="45">
        <v>2020</v>
      </c>
      <c r="G483" t="s">
        <v>193</v>
      </c>
    </row>
    <row r="484" spans="1:7">
      <c r="A484">
        <f>SUBTOTAL(103,C$1:C484)-1</f>
        <v>483</v>
      </c>
      <c r="B484" t="s">
        <v>91</v>
      </c>
      <c r="C484" t="s">
        <v>104</v>
      </c>
      <c r="D484">
        <f>SUMIFS(招生人数!M:M,招生人数!B:B,B112,招生人数!C:C,C112)</f>
        <v>0</v>
      </c>
      <c r="E484">
        <f t="shared" ref="E484:E494" si="18">ROUND((D484*0.095),2)</f>
        <v>0</v>
      </c>
      <c r="F484" s="45">
        <v>2020</v>
      </c>
      <c r="G484" t="s">
        <v>193</v>
      </c>
    </row>
    <row r="485" spans="1:7">
      <c r="A485">
        <f>SUBTOTAL(103,C$1:C485)-1</f>
        <v>484</v>
      </c>
      <c r="B485" t="s">
        <v>105</v>
      </c>
      <c r="C485" t="s">
        <v>106</v>
      </c>
      <c r="D485">
        <f>SUMIFS(招生人数!M:M,招生人数!B:B,B113,招生人数!C:C,C113)</f>
        <v>56</v>
      </c>
      <c r="E485">
        <f t="shared" si="18"/>
        <v>5.32</v>
      </c>
      <c r="F485" s="45">
        <v>2020</v>
      </c>
      <c r="G485" t="s">
        <v>193</v>
      </c>
    </row>
    <row r="486" spans="1:7">
      <c r="A486">
        <f>SUBTOTAL(103,C$1:C486)-1</f>
        <v>485</v>
      </c>
      <c r="B486" t="s">
        <v>105</v>
      </c>
      <c r="C486" t="s">
        <v>107</v>
      </c>
      <c r="D486">
        <f>SUMIFS(招生人数!M:M,招生人数!B:B,B114,招生人数!C:C,C114)</f>
        <v>32</v>
      </c>
      <c r="E486">
        <f t="shared" si="18"/>
        <v>3.04</v>
      </c>
      <c r="F486" s="45">
        <v>2020</v>
      </c>
      <c r="G486" t="s">
        <v>193</v>
      </c>
    </row>
    <row r="487" spans="1:7">
      <c r="A487">
        <f>SUBTOTAL(103,C$1:C487)-1</f>
        <v>486</v>
      </c>
      <c r="B487" t="s">
        <v>105</v>
      </c>
      <c r="C487" t="s">
        <v>108</v>
      </c>
      <c r="D487">
        <f>SUMIFS(招生人数!M:M,招生人数!B:B,B115,招生人数!C:C,C115)</f>
        <v>65</v>
      </c>
      <c r="E487">
        <f t="shared" si="18"/>
        <v>6.18</v>
      </c>
      <c r="F487" s="45">
        <v>2020</v>
      </c>
      <c r="G487" t="s">
        <v>193</v>
      </c>
    </row>
    <row r="488" spans="1:7">
      <c r="A488">
        <f>SUBTOTAL(103,C$1:C488)-1</f>
        <v>487</v>
      </c>
      <c r="B488" t="s">
        <v>105</v>
      </c>
      <c r="C488" t="s">
        <v>109</v>
      </c>
      <c r="D488">
        <f>SUMIFS(招生人数!M:M,招生人数!B:B,B116,招生人数!C:C,C116)</f>
        <v>36</v>
      </c>
      <c r="E488">
        <f t="shared" si="18"/>
        <v>3.42</v>
      </c>
      <c r="F488" s="45">
        <v>2020</v>
      </c>
      <c r="G488" t="s">
        <v>193</v>
      </c>
    </row>
    <row r="489" spans="1:7">
      <c r="A489">
        <f>SUBTOTAL(103,C$1:C489)-1</f>
        <v>488</v>
      </c>
      <c r="B489" t="s">
        <v>105</v>
      </c>
      <c r="C489" t="s">
        <v>110</v>
      </c>
      <c r="D489">
        <f>SUMIFS(招生人数!M:M,招生人数!B:B,B117,招生人数!C:C,C117)</f>
        <v>97</v>
      </c>
      <c r="E489">
        <f t="shared" si="18"/>
        <v>9.22</v>
      </c>
      <c r="F489" s="45">
        <v>2020</v>
      </c>
      <c r="G489" t="s">
        <v>193</v>
      </c>
    </row>
    <row r="490" spans="1:7">
      <c r="A490">
        <f>SUBTOTAL(103,C$1:C490)-1</f>
        <v>489</v>
      </c>
      <c r="B490" t="s">
        <v>105</v>
      </c>
      <c r="C490" t="s">
        <v>138</v>
      </c>
      <c r="D490">
        <f>SUMIFS(招生人数!M:M,招生人数!B:B,B118,招生人数!C:C,C118)</f>
        <v>0</v>
      </c>
      <c r="E490">
        <f t="shared" si="18"/>
        <v>0</v>
      </c>
      <c r="F490" s="45">
        <v>2020</v>
      </c>
      <c r="G490" t="s">
        <v>193</v>
      </c>
    </row>
    <row r="491" spans="1:7">
      <c r="A491">
        <f>SUBTOTAL(103,C$1:C491)-1</f>
        <v>490</v>
      </c>
      <c r="B491" t="s">
        <v>105</v>
      </c>
      <c r="C491" t="s">
        <v>134</v>
      </c>
      <c r="D491">
        <f>SUMIFS(招生人数!M:M,招生人数!B:B,B119,招生人数!C:C,C119)</f>
        <v>168</v>
      </c>
      <c r="E491">
        <f t="shared" si="18"/>
        <v>15.96</v>
      </c>
      <c r="F491" s="45">
        <v>2020</v>
      </c>
      <c r="G491" t="s">
        <v>193</v>
      </c>
    </row>
    <row r="492" spans="1:7">
      <c r="A492">
        <f>SUBTOTAL(103,C$1:C492)-1</f>
        <v>491</v>
      </c>
      <c r="B492" t="s">
        <v>105</v>
      </c>
      <c r="C492" t="s">
        <v>111</v>
      </c>
      <c r="D492">
        <f>SUMIFS(招生人数!M:M,招生人数!B:B,B120,招生人数!C:C,C120)</f>
        <v>169</v>
      </c>
      <c r="E492">
        <f t="shared" si="18"/>
        <v>16.06</v>
      </c>
      <c r="F492" s="45">
        <v>2020</v>
      </c>
      <c r="G492" t="s">
        <v>193</v>
      </c>
    </row>
    <row r="493" spans="1:7">
      <c r="A493">
        <f>SUBTOTAL(103,C$1:C493)-1</f>
        <v>492</v>
      </c>
      <c r="B493" t="s">
        <v>105</v>
      </c>
      <c r="C493" t="s">
        <v>112</v>
      </c>
      <c r="D493">
        <f>SUMIFS(招生人数!M:M,招生人数!B:B,B121,招生人数!C:C,C121)</f>
        <v>28</v>
      </c>
      <c r="E493">
        <f t="shared" si="18"/>
        <v>2.66</v>
      </c>
      <c r="F493" s="45">
        <v>2020</v>
      </c>
      <c r="G493" t="s">
        <v>193</v>
      </c>
    </row>
    <row r="494" spans="1:7">
      <c r="A494">
        <f>SUBTOTAL(103,C$1:C494)-1</f>
        <v>493</v>
      </c>
      <c r="B494" t="s">
        <v>105</v>
      </c>
      <c r="C494" t="s">
        <v>113</v>
      </c>
      <c r="D494">
        <f>SUMIFS(招生人数!M:M,招生人数!B:B,B122,招生人数!C:C,C122)</f>
        <v>1</v>
      </c>
      <c r="E494">
        <f t="shared" si="18"/>
        <v>0.1</v>
      </c>
      <c r="F494" s="45">
        <v>2020</v>
      </c>
      <c r="G494" t="s">
        <v>193</v>
      </c>
    </row>
    <row r="495" spans="1:7">
      <c r="A495">
        <f>SUBTOTAL(103,C$1:C495)-1</f>
        <v>494</v>
      </c>
      <c r="B495" t="s">
        <v>105</v>
      </c>
      <c r="C495" s="47" t="s">
        <v>114</v>
      </c>
      <c r="D495">
        <f>SUMIFS(招生人数!M:M,招生人数!B:B,B123,招生人数!C:C,C123)</f>
        <v>56</v>
      </c>
      <c r="E495">
        <f>ROUND((D495*0.095),2)*2</f>
        <v>10.64</v>
      </c>
      <c r="F495" s="45">
        <v>2020</v>
      </c>
      <c r="G495" t="s">
        <v>193</v>
      </c>
    </row>
    <row r="496" spans="1:7">
      <c r="A496">
        <f>SUBTOTAL(103,C$1:C496)-1</f>
        <v>495</v>
      </c>
      <c r="B496" t="s">
        <v>105</v>
      </c>
      <c r="C496" t="s">
        <v>192</v>
      </c>
      <c r="D496">
        <f>SUMIFS(招生人数!M:M,招生人数!B:B,B124,招生人数!C:C,C124)</f>
        <v>0</v>
      </c>
      <c r="E496">
        <f t="shared" ref="E496:E536" si="19">ROUND((D496*0.095),2)</f>
        <v>0</v>
      </c>
      <c r="F496" s="45">
        <v>2020</v>
      </c>
      <c r="G496" t="s">
        <v>193</v>
      </c>
    </row>
    <row r="497" spans="1:7">
      <c r="A497">
        <f>SUBTOTAL(103,C$1:C497)-1</f>
        <v>496</v>
      </c>
      <c r="B497" t="s">
        <v>105</v>
      </c>
      <c r="C497" t="s">
        <v>115</v>
      </c>
      <c r="D497">
        <f>SUMIFS(招生人数!M:M,招生人数!B:B,B125,招生人数!C:C,C125)</f>
        <v>73</v>
      </c>
      <c r="E497">
        <f t="shared" si="19"/>
        <v>6.94</v>
      </c>
      <c r="F497" s="45">
        <v>2020</v>
      </c>
      <c r="G497" t="s">
        <v>193</v>
      </c>
    </row>
    <row r="498" spans="1:7">
      <c r="A498">
        <f>SUBTOTAL(103,C$1:C498)-1</f>
        <v>497</v>
      </c>
      <c r="B498" t="s">
        <v>9</v>
      </c>
      <c r="C498" t="s">
        <v>10</v>
      </c>
      <c r="D498">
        <f>SUMIFS(招生人数!P:P,招生人数!B:B,B2,招生人数!C:C,C2)</f>
        <v>0</v>
      </c>
      <c r="E498">
        <f t="shared" si="19"/>
        <v>0</v>
      </c>
      <c r="F498" s="45">
        <v>2020</v>
      </c>
      <c r="G498" t="s">
        <v>190</v>
      </c>
    </row>
    <row r="499" spans="1:7">
      <c r="A499">
        <f>SUBTOTAL(103,C$1:C499)-1</f>
        <v>498</v>
      </c>
      <c r="B499" t="s">
        <v>9</v>
      </c>
      <c r="C499" t="s">
        <v>11</v>
      </c>
      <c r="D499">
        <f>SUMIFS(招生人数!P:P,招生人数!B:B,B3,招生人数!C:C,C3)</f>
        <v>59</v>
      </c>
      <c r="E499">
        <f t="shared" si="19"/>
        <v>5.61</v>
      </c>
      <c r="F499" s="45">
        <v>2020</v>
      </c>
      <c r="G499" t="s">
        <v>190</v>
      </c>
    </row>
    <row r="500" spans="1:7">
      <c r="A500">
        <f>SUBTOTAL(103,C$1:C500)-1</f>
        <v>499</v>
      </c>
      <c r="B500" t="s">
        <v>9</v>
      </c>
      <c r="C500" t="s">
        <v>12</v>
      </c>
      <c r="D500">
        <f>SUMIFS(招生人数!P:P,招生人数!B:B,B4,招生人数!C:C,C4)</f>
        <v>28</v>
      </c>
      <c r="E500">
        <f t="shared" si="19"/>
        <v>2.66</v>
      </c>
      <c r="F500" s="45">
        <v>2020</v>
      </c>
      <c r="G500" t="s">
        <v>190</v>
      </c>
    </row>
    <row r="501" spans="1:7">
      <c r="A501">
        <f>SUBTOTAL(103,C$1:C501)-1</f>
        <v>500</v>
      </c>
      <c r="B501" t="s">
        <v>9</v>
      </c>
      <c r="C501" t="s">
        <v>118</v>
      </c>
      <c r="D501">
        <f>SUMIFS(招生人数!P:P,招生人数!B:B,B5,招生人数!C:C,C5)</f>
        <v>22</v>
      </c>
      <c r="E501">
        <f t="shared" si="19"/>
        <v>2.09</v>
      </c>
      <c r="F501" s="45">
        <v>2020</v>
      </c>
      <c r="G501" t="s">
        <v>190</v>
      </c>
    </row>
    <row r="502" spans="1:7">
      <c r="A502">
        <f>SUBTOTAL(103,C$1:C502)-1</f>
        <v>501</v>
      </c>
      <c r="B502" t="s">
        <v>9</v>
      </c>
      <c r="C502" t="s">
        <v>13</v>
      </c>
      <c r="D502">
        <f>SUMIFS(招生人数!P:P,招生人数!B:B,B6,招生人数!C:C,C6)</f>
        <v>24</v>
      </c>
      <c r="E502">
        <f t="shared" si="19"/>
        <v>2.28</v>
      </c>
      <c r="F502" s="45">
        <v>2020</v>
      </c>
      <c r="G502" t="s">
        <v>190</v>
      </c>
    </row>
    <row r="503" spans="1:7">
      <c r="A503">
        <f>SUBTOTAL(103,C$1:C503)-1</f>
        <v>502</v>
      </c>
      <c r="B503" t="s">
        <v>9</v>
      </c>
      <c r="C503" t="s">
        <v>14</v>
      </c>
      <c r="D503">
        <f>SUMIFS(招生人数!P:P,招生人数!B:B,B7,招生人数!C:C,C7)</f>
        <v>36</v>
      </c>
      <c r="E503">
        <f t="shared" si="19"/>
        <v>3.42</v>
      </c>
      <c r="F503" s="45">
        <v>2020</v>
      </c>
      <c r="G503" t="s">
        <v>190</v>
      </c>
    </row>
    <row r="504" spans="1:7">
      <c r="A504">
        <f>SUBTOTAL(103,C$1:C504)-1</f>
        <v>503</v>
      </c>
      <c r="B504" t="s">
        <v>9</v>
      </c>
      <c r="C504" t="s">
        <v>119</v>
      </c>
      <c r="D504">
        <f>SUMIFS(招生人数!P:P,招生人数!B:B,B8,招生人数!C:C,C8)</f>
        <v>26</v>
      </c>
      <c r="E504">
        <f t="shared" si="19"/>
        <v>2.47</v>
      </c>
      <c r="F504" s="45">
        <v>2020</v>
      </c>
      <c r="G504" t="s">
        <v>190</v>
      </c>
    </row>
    <row r="505" spans="1:7">
      <c r="A505">
        <f>SUBTOTAL(103,C$1:C505)-1</f>
        <v>504</v>
      </c>
      <c r="B505" t="s">
        <v>9</v>
      </c>
      <c r="C505" t="s">
        <v>15</v>
      </c>
      <c r="D505">
        <f>SUMIFS(招生人数!P:P,招生人数!B:B,B9,招生人数!C:C,C9)</f>
        <v>23</v>
      </c>
      <c r="E505">
        <f t="shared" si="19"/>
        <v>2.19</v>
      </c>
      <c r="F505" s="45">
        <v>2020</v>
      </c>
      <c r="G505" t="s">
        <v>190</v>
      </c>
    </row>
    <row r="506" spans="1:7">
      <c r="A506">
        <f>SUBTOTAL(103,C$1:C506)-1</f>
        <v>505</v>
      </c>
      <c r="B506" t="s">
        <v>9</v>
      </c>
      <c r="C506" t="s">
        <v>16</v>
      </c>
      <c r="D506">
        <f>SUMIFS(招生人数!P:P,招生人数!B:B,B10,招生人数!C:C,C10)</f>
        <v>19</v>
      </c>
      <c r="E506">
        <f t="shared" si="19"/>
        <v>1.81</v>
      </c>
      <c r="F506" s="45">
        <v>2020</v>
      </c>
      <c r="G506" t="s">
        <v>190</v>
      </c>
    </row>
    <row r="507" spans="1:7">
      <c r="A507">
        <f>SUBTOTAL(103,C$1:C507)-1</f>
        <v>506</v>
      </c>
      <c r="B507" t="s">
        <v>9</v>
      </c>
      <c r="C507" t="s">
        <v>17</v>
      </c>
      <c r="D507">
        <f>SUMIFS(招生人数!P:P,招生人数!B:B,B11,招生人数!C:C,C11)</f>
        <v>31</v>
      </c>
      <c r="E507">
        <f t="shared" si="19"/>
        <v>2.95</v>
      </c>
      <c r="F507" s="45">
        <v>2020</v>
      </c>
      <c r="G507" t="s">
        <v>190</v>
      </c>
    </row>
    <row r="508" spans="1:7">
      <c r="A508">
        <f>SUBTOTAL(103,C$1:C508)-1</f>
        <v>507</v>
      </c>
      <c r="B508" t="s">
        <v>18</v>
      </c>
      <c r="C508" t="s">
        <v>19</v>
      </c>
      <c r="D508">
        <f>SUMIFS(招生人数!P:P,招生人数!B:B,B12,招生人数!C:C,C12)</f>
        <v>0</v>
      </c>
      <c r="E508">
        <f t="shared" si="19"/>
        <v>0</v>
      </c>
      <c r="F508" s="45">
        <v>2020</v>
      </c>
      <c r="G508" t="s">
        <v>190</v>
      </c>
    </row>
    <row r="509" spans="1:7">
      <c r="A509">
        <f>SUBTOTAL(103,C$1:C509)-1</f>
        <v>508</v>
      </c>
      <c r="B509" t="s">
        <v>18</v>
      </c>
      <c r="C509" t="s">
        <v>20</v>
      </c>
      <c r="D509">
        <f>SUMIFS(招生人数!P:P,招生人数!B:B,B13,招生人数!C:C,C13)</f>
        <v>0</v>
      </c>
      <c r="E509">
        <f t="shared" si="19"/>
        <v>0</v>
      </c>
      <c r="F509" s="45">
        <v>2020</v>
      </c>
      <c r="G509" t="s">
        <v>190</v>
      </c>
    </row>
    <row r="510" spans="1:7">
      <c r="A510">
        <f>SUBTOTAL(103,C$1:C510)-1</f>
        <v>509</v>
      </c>
      <c r="B510" t="s">
        <v>18</v>
      </c>
      <c r="C510" t="s">
        <v>21</v>
      </c>
      <c r="D510">
        <f>SUMIFS(招生人数!P:P,招生人数!B:B,B14,招生人数!C:C,C14)</f>
        <v>0</v>
      </c>
      <c r="E510">
        <f t="shared" si="19"/>
        <v>0</v>
      </c>
      <c r="F510" s="45">
        <v>2020</v>
      </c>
      <c r="G510" t="s">
        <v>190</v>
      </c>
    </row>
    <row r="511" spans="1:7">
      <c r="A511">
        <f>SUBTOTAL(103,C$1:C511)-1</f>
        <v>510</v>
      </c>
      <c r="B511" t="s">
        <v>18</v>
      </c>
      <c r="C511" t="s">
        <v>22</v>
      </c>
      <c r="D511">
        <f>SUMIFS(招生人数!P:P,招生人数!B:B,B15,招生人数!C:C,C15)</f>
        <v>61</v>
      </c>
      <c r="E511">
        <f t="shared" si="19"/>
        <v>5.8</v>
      </c>
      <c r="F511" s="45">
        <v>2020</v>
      </c>
      <c r="G511" t="s">
        <v>190</v>
      </c>
    </row>
    <row r="512" spans="1:7">
      <c r="A512">
        <f>SUBTOTAL(103,C$1:C512)-1</f>
        <v>511</v>
      </c>
      <c r="B512" t="s">
        <v>18</v>
      </c>
      <c r="C512" t="s">
        <v>23</v>
      </c>
      <c r="D512">
        <f>SUMIFS(招生人数!P:P,招生人数!B:B,B16,招生人数!C:C,C16)</f>
        <v>11</v>
      </c>
      <c r="E512">
        <f t="shared" si="19"/>
        <v>1.05</v>
      </c>
      <c r="F512" s="45">
        <v>2020</v>
      </c>
      <c r="G512" t="s">
        <v>190</v>
      </c>
    </row>
    <row r="513" spans="1:7">
      <c r="A513">
        <f>SUBTOTAL(103,C$1:C513)-1</f>
        <v>512</v>
      </c>
      <c r="B513" t="s">
        <v>18</v>
      </c>
      <c r="C513" t="s">
        <v>24</v>
      </c>
      <c r="D513">
        <f>SUMIFS(招生人数!P:P,招生人数!B:B,B17,招生人数!C:C,C17)</f>
        <v>154</v>
      </c>
      <c r="E513">
        <f t="shared" si="19"/>
        <v>14.63</v>
      </c>
      <c r="F513" s="45">
        <v>2020</v>
      </c>
      <c r="G513" t="s">
        <v>190</v>
      </c>
    </row>
    <row r="514" spans="1:7">
      <c r="A514">
        <f>SUBTOTAL(103,C$1:C514)-1</f>
        <v>513</v>
      </c>
      <c r="B514" t="s">
        <v>191</v>
      </c>
      <c r="C514" t="s">
        <v>19</v>
      </c>
      <c r="D514">
        <f>SUMIFS(招生人数!P:P,招生人数!B:B,B18,招生人数!C:C,C18)</f>
        <v>0</v>
      </c>
      <c r="E514">
        <f t="shared" si="19"/>
        <v>0</v>
      </c>
      <c r="F514" s="45">
        <v>2020</v>
      </c>
      <c r="G514" t="s">
        <v>190</v>
      </c>
    </row>
    <row r="515" spans="1:7">
      <c r="A515">
        <f>SUBTOTAL(103,C$1:C515)-1</f>
        <v>514</v>
      </c>
      <c r="B515" t="s">
        <v>191</v>
      </c>
      <c r="C515" t="s">
        <v>20</v>
      </c>
      <c r="D515">
        <f>SUMIFS(招生人数!P:P,招生人数!B:B,B19,招生人数!C:C,C19)</f>
        <v>0</v>
      </c>
      <c r="E515">
        <f t="shared" si="19"/>
        <v>0</v>
      </c>
      <c r="F515" s="45">
        <v>2020</v>
      </c>
      <c r="G515" t="s">
        <v>190</v>
      </c>
    </row>
    <row r="516" spans="1:7">
      <c r="A516">
        <f>SUBTOTAL(103,C$1:C516)-1</f>
        <v>515</v>
      </c>
      <c r="B516" t="s">
        <v>191</v>
      </c>
      <c r="C516" t="s">
        <v>21</v>
      </c>
      <c r="D516">
        <f>SUMIFS(招生人数!P:P,招生人数!B:B,B20,招生人数!C:C,C20)</f>
        <v>0</v>
      </c>
      <c r="E516">
        <f t="shared" si="19"/>
        <v>0</v>
      </c>
      <c r="F516" s="45">
        <v>2020</v>
      </c>
      <c r="G516" t="s">
        <v>190</v>
      </c>
    </row>
    <row r="517" spans="1:7">
      <c r="A517">
        <f>SUBTOTAL(103,C$1:C517)-1</f>
        <v>516</v>
      </c>
      <c r="B517" t="s">
        <v>191</v>
      </c>
      <c r="C517" t="s">
        <v>22</v>
      </c>
      <c r="D517">
        <f>SUMIFS(招生人数!P:P,招生人数!B:B,B21,招生人数!C:C,C21)</f>
        <v>0</v>
      </c>
      <c r="E517">
        <f t="shared" si="19"/>
        <v>0</v>
      </c>
      <c r="F517" s="45">
        <v>2020</v>
      </c>
      <c r="G517" t="s">
        <v>190</v>
      </c>
    </row>
    <row r="518" spans="1:7">
      <c r="A518">
        <f>SUBTOTAL(103,C$1:C518)-1</f>
        <v>517</v>
      </c>
      <c r="B518" t="s">
        <v>191</v>
      </c>
      <c r="C518" t="s">
        <v>23</v>
      </c>
      <c r="D518">
        <f>SUMIFS(招生人数!P:P,招生人数!B:B,B22,招生人数!C:C,C22)</f>
        <v>0</v>
      </c>
      <c r="E518">
        <f t="shared" si="19"/>
        <v>0</v>
      </c>
      <c r="F518" s="45">
        <v>2020</v>
      </c>
      <c r="G518" t="s">
        <v>190</v>
      </c>
    </row>
    <row r="519" spans="1:7">
      <c r="A519">
        <f>SUBTOTAL(103,C$1:C519)-1</f>
        <v>518</v>
      </c>
      <c r="B519" t="s">
        <v>191</v>
      </c>
      <c r="C519" t="s">
        <v>24</v>
      </c>
      <c r="D519">
        <f>SUMIFS(招生人数!P:P,招生人数!B:B,B23,招生人数!C:C,C23)</f>
        <v>0</v>
      </c>
      <c r="E519">
        <f t="shared" si="19"/>
        <v>0</v>
      </c>
      <c r="F519" s="45">
        <v>2020</v>
      </c>
      <c r="G519" t="s">
        <v>190</v>
      </c>
    </row>
    <row r="520" spans="1:7">
      <c r="A520">
        <f>SUBTOTAL(103,C$1:C520)-1</f>
        <v>519</v>
      </c>
      <c r="B520" t="s">
        <v>25</v>
      </c>
      <c r="C520" t="s">
        <v>26</v>
      </c>
      <c r="D520">
        <f>SUMIFS(招生人数!P:P,招生人数!B:B,B24,招生人数!C:C,C24)</f>
        <v>0</v>
      </c>
      <c r="E520">
        <f t="shared" si="19"/>
        <v>0</v>
      </c>
      <c r="F520" s="45">
        <v>2020</v>
      </c>
      <c r="G520" t="s">
        <v>190</v>
      </c>
    </row>
    <row r="521" spans="1:7">
      <c r="A521">
        <f>SUBTOTAL(103,C$1:C521)-1</f>
        <v>520</v>
      </c>
      <c r="B521" t="s">
        <v>25</v>
      </c>
      <c r="C521" s="47" t="s">
        <v>27</v>
      </c>
      <c r="D521">
        <f>SUMIFS(招生人数!P:P,招生人数!B:B,B25,招生人数!C:C,C25)</f>
        <v>24</v>
      </c>
      <c r="E521">
        <f t="shared" si="19"/>
        <v>2.28</v>
      </c>
      <c r="F521" s="45">
        <v>2020</v>
      </c>
      <c r="G521" t="s">
        <v>190</v>
      </c>
    </row>
    <row r="522" spans="1:7">
      <c r="A522">
        <f>SUBTOTAL(103,C$1:C522)-1</f>
        <v>521</v>
      </c>
      <c r="B522" t="s">
        <v>25</v>
      </c>
      <c r="C522" t="s">
        <v>28</v>
      </c>
      <c r="D522">
        <f>SUMIFS(招生人数!P:P,招生人数!B:B,B26,招生人数!C:C,C26)</f>
        <v>28</v>
      </c>
      <c r="E522">
        <f t="shared" si="19"/>
        <v>2.66</v>
      </c>
      <c r="F522" s="45">
        <v>2020</v>
      </c>
      <c r="G522" t="s">
        <v>190</v>
      </c>
    </row>
    <row r="523" spans="1:7">
      <c r="A523">
        <f>SUBTOTAL(103,C$1:C523)-1</f>
        <v>522</v>
      </c>
      <c r="B523" t="s">
        <v>25</v>
      </c>
      <c r="C523" t="s">
        <v>29</v>
      </c>
      <c r="D523">
        <f>SUMIFS(招生人数!P:P,招生人数!B:B,B27,招生人数!C:C,C27)</f>
        <v>4</v>
      </c>
      <c r="E523">
        <f t="shared" si="19"/>
        <v>0.38</v>
      </c>
      <c r="F523" s="45">
        <v>2020</v>
      </c>
      <c r="G523" t="s">
        <v>190</v>
      </c>
    </row>
    <row r="524" spans="1:7">
      <c r="A524">
        <f>SUBTOTAL(103,C$1:C524)-1</f>
        <v>523</v>
      </c>
      <c r="B524" t="s">
        <v>25</v>
      </c>
      <c r="C524" t="s">
        <v>30</v>
      </c>
      <c r="D524">
        <f>SUMIFS(招生人数!P:P,招生人数!B:B,B28,招生人数!C:C,C28)</f>
        <v>28</v>
      </c>
      <c r="E524">
        <f t="shared" si="19"/>
        <v>2.66</v>
      </c>
      <c r="F524" s="45">
        <v>2020</v>
      </c>
      <c r="G524" t="s">
        <v>190</v>
      </c>
    </row>
    <row r="525" spans="1:7">
      <c r="A525">
        <f>SUBTOTAL(103,C$1:C525)-1</f>
        <v>524</v>
      </c>
      <c r="B525" t="s">
        <v>25</v>
      </c>
      <c r="C525" t="s">
        <v>120</v>
      </c>
      <c r="D525">
        <f>SUMIFS(招生人数!P:P,招生人数!B:B,B29,招生人数!C:C,C29)</f>
        <v>30</v>
      </c>
      <c r="E525">
        <f t="shared" si="19"/>
        <v>2.85</v>
      </c>
      <c r="F525" s="45">
        <v>2020</v>
      </c>
      <c r="G525" t="s">
        <v>190</v>
      </c>
    </row>
    <row r="526" spans="1:7">
      <c r="A526">
        <f>SUBTOTAL(103,C$1:C526)-1</f>
        <v>525</v>
      </c>
      <c r="B526" t="s">
        <v>25</v>
      </c>
      <c r="C526" t="s">
        <v>31</v>
      </c>
      <c r="D526">
        <f>SUMIFS(招生人数!P:P,招生人数!B:B,B30,招生人数!C:C,C30)</f>
        <v>0</v>
      </c>
      <c r="E526">
        <f t="shared" si="19"/>
        <v>0</v>
      </c>
      <c r="F526" s="45">
        <v>2020</v>
      </c>
      <c r="G526" t="s">
        <v>190</v>
      </c>
    </row>
    <row r="527" spans="1:7">
      <c r="A527">
        <f>SUBTOTAL(103,C$1:C527)-1</f>
        <v>526</v>
      </c>
      <c r="B527" t="s">
        <v>25</v>
      </c>
      <c r="C527" t="s">
        <v>32</v>
      </c>
      <c r="D527">
        <f>SUMIFS(招生人数!P:P,招生人数!B:B,B31,招生人数!C:C,C31)</f>
        <v>0</v>
      </c>
      <c r="E527">
        <f t="shared" si="19"/>
        <v>0</v>
      </c>
      <c r="F527" s="45">
        <v>2020</v>
      </c>
      <c r="G527" t="s">
        <v>190</v>
      </c>
    </row>
    <row r="528" spans="1:7">
      <c r="A528">
        <f>SUBTOTAL(103,C$1:C528)-1</f>
        <v>527</v>
      </c>
      <c r="B528" t="s">
        <v>25</v>
      </c>
      <c r="C528" t="s">
        <v>33</v>
      </c>
      <c r="D528">
        <f>SUMIFS(招生人数!P:P,招生人数!B:B,B32,招生人数!C:C,C32)</f>
        <v>0</v>
      </c>
      <c r="E528">
        <f t="shared" si="19"/>
        <v>0</v>
      </c>
      <c r="F528" s="45">
        <v>2020</v>
      </c>
      <c r="G528" t="s">
        <v>190</v>
      </c>
    </row>
    <row r="529" spans="1:7">
      <c r="A529">
        <f>SUBTOTAL(103,C$1:C529)-1</f>
        <v>528</v>
      </c>
      <c r="B529" t="s">
        <v>25</v>
      </c>
      <c r="C529" t="s">
        <v>34</v>
      </c>
      <c r="D529">
        <f>SUMIFS(招生人数!P:P,招生人数!B:B,B33,招生人数!C:C,C33)</f>
        <v>8</v>
      </c>
      <c r="E529">
        <f t="shared" si="19"/>
        <v>0.76</v>
      </c>
      <c r="F529" s="45">
        <v>2020</v>
      </c>
      <c r="G529" t="s">
        <v>190</v>
      </c>
    </row>
    <row r="530" spans="1:7">
      <c r="A530">
        <f>SUBTOTAL(103,C$1:C530)-1</f>
        <v>529</v>
      </c>
      <c r="B530" t="s">
        <v>25</v>
      </c>
      <c r="C530" t="s">
        <v>35</v>
      </c>
      <c r="D530">
        <f>SUMIFS(招生人数!P:P,招生人数!B:B,B34,招生人数!C:C,C34)</f>
        <v>11</v>
      </c>
      <c r="E530">
        <f t="shared" si="19"/>
        <v>1.05</v>
      </c>
      <c r="F530" s="45">
        <v>2020</v>
      </c>
      <c r="G530" t="s">
        <v>190</v>
      </c>
    </row>
    <row r="531" spans="1:7">
      <c r="A531">
        <f>SUBTOTAL(103,C$1:C531)-1</f>
        <v>530</v>
      </c>
      <c r="B531" t="s">
        <v>36</v>
      </c>
      <c r="C531" t="s">
        <v>37</v>
      </c>
      <c r="D531">
        <f>SUMIFS(招生人数!P:P,招生人数!B:B,B35,招生人数!C:C,C35)</f>
        <v>0</v>
      </c>
      <c r="E531">
        <f t="shared" si="19"/>
        <v>0</v>
      </c>
      <c r="F531" s="45">
        <v>2020</v>
      </c>
      <c r="G531" t="s">
        <v>190</v>
      </c>
    </row>
    <row r="532" spans="1:7">
      <c r="A532">
        <f>SUBTOTAL(103,C$1:C532)-1</f>
        <v>531</v>
      </c>
      <c r="B532" t="s">
        <v>36</v>
      </c>
      <c r="C532" t="s">
        <v>38</v>
      </c>
      <c r="D532">
        <f>SUMIFS(招生人数!P:P,招生人数!B:B,B36,招生人数!C:C,C36)</f>
        <v>0</v>
      </c>
      <c r="E532">
        <f t="shared" si="19"/>
        <v>0</v>
      </c>
      <c r="F532" s="45">
        <v>2020</v>
      </c>
      <c r="G532" t="s">
        <v>190</v>
      </c>
    </row>
    <row r="533" spans="1:7">
      <c r="A533">
        <f>SUBTOTAL(103,C$1:C533)-1</f>
        <v>532</v>
      </c>
      <c r="B533" t="s">
        <v>36</v>
      </c>
      <c r="C533" t="s">
        <v>39</v>
      </c>
      <c r="D533">
        <f>SUMIFS(招生人数!P:P,招生人数!B:B,B37,招生人数!C:C,C37)</f>
        <v>0</v>
      </c>
      <c r="E533">
        <f t="shared" si="19"/>
        <v>0</v>
      </c>
      <c r="F533" s="45">
        <v>2020</v>
      </c>
      <c r="G533" t="s">
        <v>190</v>
      </c>
    </row>
    <row r="534" spans="1:7">
      <c r="A534">
        <f>SUBTOTAL(103,C$1:C534)-1</f>
        <v>533</v>
      </c>
      <c r="B534" t="s">
        <v>36</v>
      </c>
      <c r="C534" t="s">
        <v>40</v>
      </c>
      <c r="D534">
        <f>SUMIFS(招生人数!P:P,招生人数!B:B,B38,招生人数!C:C,C38)</f>
        <v>7</v>
      </c>
      <c r="E534">
        <f t="shared" si="19"/>
        <v>0.67</v>
      </c>
      <c r="F534" s="45">
        <v>2020</v>
      </c>
      <c r="G534" t="s">
        <v>190</v>
      </c>
    </row>
    <row r="535" spans="1:7">
      <c r="A535">
        <f>SUBTOTAL(103,C$1:C535)-1</f>
        <v>534</v>
      </c>
      <c r="B535" t="s">
        <v>36</v>
      </c>
      <c r="C535" t="s">
        <v>121</v>
      </c>
      <c r="D535">
        <f>SUMIFS(招生人数!P:P,招生人数!B:B,B39,招生人数!C:C,C39)</f>
        <v>5</v>
      </c>
      <c r="E535">
        <f t="shared" si="19"/>
        <v>0.48</v>
      </c>
      <c r="F535" s="45">
        <v>2020</v>
      </c>
      <c r="G535" t="s">
        <v>190</v>
      </c>
    </row>
    <row r="536" spans="1:7">
      <c r="A536">
        <f>SUBTOTAL(103,C$1:C536)-1</f>
        <v>535</v>
      </c>
      <c r="B536" t="s">
        <v>36</v>
      </c>
      <c r="C536" t="s">
        <v>41</v>
      </c>
      <c r="D536">
        <f>SUMIFS(招生人数!P:P,招生人数!B:B,B40,招生人数!C:C,C40)</f>
        <v>35</v>
      </c>
      <c r="E536">
        <f t="shared" si="19"/>
        <v>3.33</v>
      </c>
      <c r="F536" s="45">
        <v>2020</v>
      </c>
      <c r="G536" t="s">
        <v>190</v>
      </c>
    </row>
    <row r="537" spans="1:7">
      <c r="A537">
        <f>SUBTOTAL(103,C$1:C537)-1</f>
        <v>536</v>
      </c>
      <c r="B537" t="s">
        <v>36</v>
      </c>
      <c r="C537" s="47" t="s">
        <v>122</v>
      </c>
      <c r="D537">
        <f>SUMIFS(招生人数!P:P,招生人数!B:B,B41,招生人数!C:C,C41)</f>
        <v>0</v>
      </c>
      <c r="E537">
        <f>ROUND((D537*0.095),2)*2</f>
        <v>0</v>
      </c>
      <c r="F537" s="45">
        <v>2020</v>
      </c>
      <c r="G537" t="s">
        <v>190</v>
      </c>
    </row>
    <row r="538" spans="1:7">
      <c r="A538">
        <f>SUBTOTAL(103,C$1:C538)-1</f>
        <v>537</v>
      </c>
      <c r="B538" t="s">
        <v>36</v>
      </c>
      <c r="C538" t="s">
        <v>123</v>
      </c>
      <c r="D538">
        <f>SUMIFS(招生人数!P:P,招生人数!B:B,B42,招生人数!C:C,C42)</f>
        <v>13</v>
      </c>
      <c r="E538">
        <f t="shared" ref="E538:E557" si="20">ROUND((D538*0.095),2)</f>
        <v>1.24</v>
      </c>
      <c r="F538" s="45">
        <v>2020</v>
      </c>
      <c r="G538" t="s">
        <v>190</v>
      </c>
    </row>
    <row r="539" spans="1:7">
      <c r="A539">
        <f>SUBTOTAL(103,C$1:C539)-1</f>
        <v>538</v>
      </c>
      <c r="B539" t="s">
        <v>36</v>
      </c>
      <c r="C539" t="s">
        <v>42</v>
      </c>
      <c r="D539">
        <f>SUMIFS(招生人数!P:P,招生人数!B:B,B43,招生人数!C:C,C43)</f>
        <v>0</v>
      </c>
      <c r="E539">
        <f t="shared" si="20"/>
        <v>0</v>
      </c>
      <c r="F539" s="45">
        <v>2020</v>
      </c>
      <c r="G539" t="s">
        <v>190</v>
      </c>
    </row>
    <row r="540" spans="1:7">
      <c r="A540">
        <f>SUBTOTAL(103,C$1:C540)-1</f>
        <v>539</v>
      </c>
      <c r="B540" t="s">
        <v>36</v>
      </c>
      <c r="C540" t="s">
        <v>43</v>
      </c>
      <c r="D540">
        <f>SUMIFS(招生人数!P:P,招生人数!B:B,B44,招生人数!C:C,C44)</f>
        <v>0</v>
      </c>
      <c r="E540">
        <f t="shared" si="20"/>
        <v>0</v>
      </c>
      <c r="F540" s="45">
        <v>2020</v>
      </c>
      <c r="G540" t="s">
        <v>190</v>
      </c>
    </row>
    <row r="541" spans="1:7">
      <c r="A541">
        <f>SUBTOTAL(103,C$1:C541)-1</f>
        <v>540</v>
      </c>
      <c r="B541" t="s">
        <v>36</v>
      </c>
      <c r="C541" t="s">
        <v>124</v>
      </c>
      <c r="D541">
        <f>SUMIFS(招生人数!P:P,招生人数!B:B,B45,招生人数!C:C,C45)</f>
        <v>17</v>
      </c>
      <c r="E541">
        <f t="shared" si="20"/>
        <v>1.62</v>
      </c>
      <c r="F541" s="45">
        <v>2020</v>
      </c>
      <c r="G541" t="s">
        <v>190</v>
      </c>
    </row>
    <row r="542" spans="1:7">
      <c r="A542">
        <f>SUBTOTAL(103,C$1:C542)-1</f>
        <v>541</v>
      </c>
      <c r="B542" t="s">
        <v>36</v>
      </c>
      <c r="C542" t="s">
        <v>44</v>
      </c>
      <c r="D542">
        <f>SUMIFS(招生人数!P:P,招生人数!B:B,B46,招生人数!C:C,C46)</f>
        <v>52</v>
      </c>
      <c r="E542">
        <f t="shared" si="20"/>
        <v>4.94</v>
      </c>
      <c r="F542" s="45">
        <v>2020</v>
      </c>
      <c r="G542" t="s">
        <v>190</v>
      </c>
    </row>
    <row r="543" spans="1:7">
      <c r="A543">
        <f>SUBTOTAL(103,C$1:C543)-1</f>
        <v>542</v>
      </c>
      <c r="B543" t="s">
        <v>36</v>
      </c>
      <c r="C543" t="s">
        <v>45</v>
      </c>
      <c r="D543">
        <f>SUMIFS(招生人数!P:P,招生人数!B:B,B47,招生人数!C:C,C47)</f>
        <v>0</v>
      </c>
      <c r="E543">
        <f t="shared" si="20"/>
        <v>0</v>
      </c>
      <c r="F543" s="45">
        <v>2020</v>
      </c>
      <c r="G543" t="s">
        <v>190</v>
      </c>
    </row>
    <row r="544" spans="1:7">
      <c r="A544">
        <f>SUBTOTAL(103,C$1:C544)-1</f>
        <v>543</v>
      </c>
      <c r="B544" t="s">
        <v>36</v>
      </c>
      <c r="C544" t="s">
        <v>46</v>
      </c>
      <c r="D544">
        <f>SUMIFS(招生人数!P:P,招生人数!B:B,B48,招生人数!C:C,C48)</f>
        <v>69</v>
      </c>
      <c r="E544">
        <f t="shared" si="20"/>
        <v>6.56</v>
      </c>
      <c r="F544" s="45">
        <v>2020</v>
      </c>
      <c r="G544" t="s">
        <v>190</v>
      </c>
    </row>
    <row r="545" spans="1:7">
      <c r="A545">
        <f>SUBTOTAL(103,C$1:C545)-1</f>
        <v>544</v>
      </c>
      <c r="B545" t="s">
        <v>36</v>
      </c>
      <c r="C545" t="s">
        <v>47</v>
      </c>
      <c r="D545">
        <f>SUMIFS(招生人数!P:P,招生人数!B:B,B49,招生人数!C:C,C49)</f>
        <v>0</v>
      </c>
      <c r="E545">
        <f t="shared" si="20"/>
        <v>0</v>
      </c>
      <c r="F545" s="45">
        <v>2020</v>
      </c>
      <c r="G545" t="s">
        <v>190</v>
      </c>
    </row>
    <row r="546" spans="1:7">
      <c r="A546">
        <f>SUBTOTAL(103,C$1:C546)-1</f>
        <v>545</v>
      </c>
      <c r="B546" t="s">
        <v>36</v>
      </c>
      <c r="C546" t="s">
        <v>48</v>
      </c>
      <c r="D546">
        <f>SUMIFS(招生人数!P:P,招生人数!B:B,B50,招生人数!C:C,C50)</f>
        <v>0</v>
      </c>
      <c r="E546">
        <f t="shared" si="20"/>
        <v>0</v>
      </c>
      <c r="F546" s="45">
        <v>2020</v>
      </c>
      <c r="G546" t="s">
        <v>190</v>
      </c>
    </row>
    <row r="547" spans="1:7">
      <c r="A547">
        <f>SUBTOTAL(103,C$1:C547)-1</f>
        <v>546</v>
      </c>
      <c r="B547" t="s">
        <v>36</v>
      </c>
      <c r="C547" t="s">
        <v>125</v>
      </c>
      <c r="D547">
        <f>SUMIFS(招生人数!P:P,招生人数!B:B,B51,招生人数!C:C,C51)</f>
        <v>5</v>
      </c>
      <c r="E547">
        <f t="shared" si="20"/>
        <v>0.48</v>
      </c>
      <c r="F547" s="45">
        <v>2020</v>
      </c>
      <c r="G547" t="s">
        <v>190</v>
      </c>
    </row>
    <row r="548" spans="1:7">
      <c r="A548">
        <f>SUBTOTAL(103,C$1:C548)-1</f>
        <v>547</v>
      </c>
      <c r="B548" t="s">
        <v>49</v>
      </c>
      <c r="C548" t="s">
        <v>50</v>
      </c>
      <c r="D548">
        <f>SUMIFS(招生人数!P:P,招生人数!B:B,B52,招生人数!C:C,C52)</f>
        <v>28</v>
      </c>
      <c r="E548">
        <f t="shared" si="20"/>
        <v>2.66</v>
      </c>
      <c r="F548" s="45">
        <v>2020</v>
      </c>
      <c r="G548" t="s">
        <v>190</v>
      </c>
    </row>
    <row r="549" spans="1:7">
      <c r="A549">
        <f>SUBTOTAL(103,C$1:C549)-1</f>
        <v>548</v>
      </c>
      <c r="B549" t="s">
        <v>49</v>
      </c>
      <c r="C549" t="s">
        <v>51</v>
      </c>
      <c r="D549">
        <f>SUMIFS(招生人数!P:P,招生人数!B:B,B53,招生人数!C:C,C53)</f>
        <v>0</v>
      </c>
      <c r="E549">
        <f t="shared" si="20"/>
        <v>0</v>
      </c>
      <c r="F549" s="45">
        <v>2020</v>
      </c>
      <c r="G549" t="s">
        <v>190</v>
      </c>
    </row>
    <row r="550" spans="1:7">
      <c r="A550">
        <f>SUBTOTAL(103,C$1:C550)-1</f>
        <v>549</v>
      </c>
      <c r="B550" t="s">
        <v>49</v>
      </c>
      <c r="C550" t="s">
        <v>52</v>
      </c>
      <c r="D550">
        <f>SUMIFS(招生人数!P:P,招生人数!B:B,B54,招生人数!C:C,C54)</f>
        <v>3</v>
      </c>
      <c r="E550">
        <f t="shared" si="20"/>
        <v>0.29</v>
      </c>
      <c r="F550" s="45">
        <v>2020</v>
      </c>
      <c r="G550" t="s">
        <v>190</v>
      </c>
    </row>
    <row r="551" spans="1:7">
      <c r="A551">
        <f>SUBTOTAL(103,C$1:C551)-1</f>
        <v>550</v>
      </c>
      <c r="B551" t="s">
        <v>49</v>
      </c>
      <c r="C551" t="s">
        <v>53</v>
      </c>
      <c r="D551">
        <f>SUMIFS(招生人数!P:P,招生人数!B:B,B55,招生人数!C:C,C55)</f>
        <v>3</v>
      </c>
      <c r="E551">
        <f t="shared" si="20"/>
        <v>0.29</v>
      </c>
      <c r="F551" s="45">
        <v>2020</v>
      </c>
      <c r="G551" t="s">
        <v>190</v>
      </c>
    </row>
    <row r="552" spans="1:7">
      <c r="A552">
        <f>SUBTOTAL(103,C$1:C552)-1</f>
        <v>551</v>
      </c>
      <c r="B552" t="s">
        <v>49</v>
      </c>
      <c r="C552" t="s">
        <v>54</v>
      </c>
      <c r="D552">
        <f>SUMIFS(招生人数!P:P,招生人数!B:B,B56,招生人数!C:C,C56)</f>
        <v>31</v>
      </c>
      <c r="E552">
        <f t="shared" si="20"/>
        <v>2.95</v>
      </c>
      <c r="F552" s="45">
        <v>2020</v>
      </c>
      <c r="G552" t="s">
        <v>190</v>
      </c>
    </row>
    <row r="553" spans="1:7">
      <c r="A553">
        <f>SUBTOTAL(103,C$1:C553)-1</f>
        <v>552</v>
      </c>
      <c r="B553" t="s">
        <v>49</v>
      </c>
      <c r="C553" t="s">
        <v>126</v>
      </c>
      <c r="D553">
        <f>SUMIFS(招生人数!P:P,招生人数!B:B,B57,招生人数!C:C,C57)</f>
        <v>0</v>
      </c>
      <c r="E553">
        <f t="shared" si="20"/>
        <v>0</v>
      </c>
      <c r="F553" s="45">
        <v>2020</v>
      </c>
      <c r="G553" t="s">
        <v>190</v>
      </c>
    </row>
    <row r="554" spans="1:7">
      <c r="A554">
        <f>SUBTOTAL(103,C$1:C554)-1</f>
        <v>553</v>
      </c>
      <c r="B554" t="s">
        <v>49</v>
      </c>
      <c r="C554" t="s">
        <v>55</v>
      </c>
      <c r="D554">
        <f>SUMIFS(招生人数!P:P,招生人数!B:B,B58,招生人数!C:C,C58)</f>
        <v>47</v>
      </c>
      <c r="E554">
        <f t="shared" si="20"/>
        <v>4.47</v>
      </c>
      <c r="F554" s="45">
        <v>2020</v>
      </c>
      <c r="G554" t="s">
        <v>190</v>
      </c>
    </row>
    <row r="555" spans="1:7">
      <c r="A555">
        <f>SUBTOTAL(103,C$1:C555)-1</f>
        <v>554</v>
      </c>
      <c r="B555" t="s">
        <v>49</v>
      </c>
      <c r="C555" t="s">
        <v>56</v>
      </c>
      <c r="D555">
        <f>SUMIFS(招生人数!P:P,招生人数!B:B,B59,招生人数!C:C,C59)</f>
        <v>17</v>
      </c>
      <c r="E555">
        <f t="shared" si="20"/>
        <v>1.62</v>
      </c>
      <c r="F555" s="45">
        <v>2020</v>
      </c>
      <c r="G555" t="s">
        <v>190</v>
      </c>
    </row>
    <row r="556" spans="1:7">
      <c r="A556">
        <f>SUBTOTAL(103,C$1:C556)-1</f>
        <v>555</v>
      </c>
      <c r="B556" t="s">
        <v>49</v>
      </c>
      <c r="C556" t="s">
        <v>57</v>
      </c>
      <c r="D556">
        <f>SUMIFS(招生人数!P:P,招生人数!B:B,B60,招生人数!C:C,C60)</f>
        <v>9</v>
      </c>
      <c r="E556">
        <f t="shared" si="20"/>
        <v>0.86</v>
      </c>
      <c r="F556" s="45">
        <v>2020</v>
      </c>
      <c r="G556" t="s">
        <v>190</v>
      </c>
    </row>
    <row r="557" spans="1:7">
      <c r="A557">
        <f>SUBTOTAL(103,C$1:C557)-1</f>
        <v>556</v>
      </c>
      <c r="B557" t="s">
        <v>49</v>
      </c>
      <c r="C557" t="s">
        <v>58</v>
      </c>
      <c r="D557">
        <f>SUMIFS(招生人数!P:P,招生人数!B:B,B61,招生人数!C:C,C61)</f>
        <v>0</v>
      </c>
      <c r="E557">
        <f t="shared" si="20"/>
        <v>0</v>
      </c>
      <c r="F557" s="45">
        <v>2020</v>
      </c>
      <c r="G557" t="s">
        <v>190</v>
      </c>
    </row>
    <row r="558" spans="1:7">
      <c r="A558">
        <f>SUBTOTAL(103,C$1:C558)-1</f>
        <v>557</v>
      </c>
      <c r="B558" t="s">
        <v>49</v>
      </c>
      <c r="C558" s="47" t="s">
        <v>127</v>
      </c>
      <c r="D558">
        <f>SUMIFS(招生人数!P:P,招生人数!B:B,B62,招生人数!C:C,C62)</f>
        <v>10</v>
      </c>
      <c r="E558">
        <f>ROUND((D558*0.095),2)*2</f>
        <v>1.9</v>
      </c>
      <c r="F558" s="45">
        <v>2020</v>
      </c>
      <c r="G558" t="s">
        <v>190</v>
      </c>
    </row>
    <row r="559" spans="1:7">
      <c r="A559">
        <f>SUBTOTAL(103,C$1:C559)-1</f>
        <v>558</v>
      </c>
      <c r="B559" t="s">
        <v>49</v>
      </c>
      <c r="C559" t="s">
        <v>59</v>
      </c>
      <c r="D559">
        <f>SUMIFS(招生人数!P:P,招生人数!B:B,B63,招生人数!C:C,C63)</f>
        <v>47</v>
      </c>
      <c r="E559">
        <f t="shared" ref="E559:E589" si="21">ROUND((D559*0.095),2)</f>
        <v>4.47</v>
      </c>
      <c r="F559" s="45">
        <v>2020</v>
      </c>
      <c r="G559" t="s">
        <v>190</v>
      </c>
    </row>
    <row r="560" spans="1:7">
      <c r="A560">
        <f>SUBTOTAL(103,C$1:C560)-1</f>
        <v>559</v>
      </c>
      <c r="B560" t="s">
        <v>49</v>
      </c>
      <c r="C560" t="s">
        <v>60</v>
      </c>
      <c r="D560">
        <f>SUMIFS(招生人数!P:P,招生人数!B:B,B64,招生人数!C:C,C64)</f>
        <v>0</v>
      </c>
      <c r="E560">
        <f t="shared" si="21"/>
        <v>0</v>
      </c>
      <c r="F560" s="45">
        <v>2020</v>
      </c>
      <c r="G560" t="s">
        <v>190</v>
      </c>
    </row>
    <row r="561" spans="1:7">
      <c r="A561">
        <f>SUBTOTAL(103,C$1:C561)-1</f>
        <v>560</v>
      </c>
      <c r="B561" t="s">
        <v>61</v>
      </c>
      <c r="C561" t="s">
        <v>62</v>
      </c>
      <c r="D561">
        <f>SUMIFS(招生人数!P:P,招生人数!B:B,B65,招生人数!C:C,C65)</f>
        <v>8</v>
      </c>
      <c r="E561">
        <f t="shared" si="21"/>
        <v>0.76</v>
      </c>
      <c r="F561" s="45">
        <v>2020</v>
      </c>
      <c r="G561" t="s">
        <v>190</v>
      </c>
    </row>
    <row r="562" spans="1:7">
      <c r="A562">
        <f>SUBTOTAL(103,C$1:C562)-1</f>
        <v>561</v>
      </c>
      <c r="B562" t="s">
        <v>61</v>
      </c>
      <c r="C562" t="s">
        <v>63</v>
      </c>
      <c r="D562">
        <f>SUMIFS(招生人数!P:P,招生人数!B:B,B66,招生人数!C:C,C66)</f>
        <v>19</v>
      </c>
      <c r="E562">
        <f t="shared" si="21"/>
        <v>1.81</v>
      </c>
      <c r="F562" s="45">
        <v>2020</v>
      </c>
      <c r="G562" t="s">
        <v>190</v>
      </c>
    </row>
    <row r="563" spans="1:7">
      <c r="A563">
        <f>SUBTOTAL(103,C$1:C563)-1</f>
        <v>562</v>
      </c>
      <c r="B563" t="s">
        <v>61</v>
      </c>
      <c r="C563" t="s">
        <v>64</v>
      </c>
      <c r="D563">
        <f>SUMIFS(招生人数!P:P,招生人数!B:B,B67,招生人数!C:C,C67)</f>
        <v>0</v>
      </c>
      <c r="E563">
        <f t="shared" si="21"/>
        <v>0</v>
      </c>
      <c r="F563" s="45">
        <v>2020</v>
      </c>
      <c r="G563" t="s">
        <v>190</v>
      </c>
    </row>
    <row r="564" spans="1:7">
      <c r="A564">
        <f>SUBTOTAL(103,C$1:C564)-1</f>
        <v>563</v>
      </c>
      <c r="B564" t="s">
        <v>61</v>
      </c>
      <c r="C564" t="s">
        <v>65</v>
      </c>
      <c r="D564">
        <f>SUMIFS(招生人数!P:P,招生人数!B:B,B68,招生人数!C:C,C68)</f>
        <v>16</v>
      </c>
      <c r="E564">
        <f t="shared" si="21"/>
        <v>1.52</v>
      </c>
      <c r="F564" s="45">
        <v>2020</v>
      </c>
      <c r="G564" t="s">
        <v>190</v>
      </c>
    </row>
    <row r="565" spans="1:7">
      <c r="A565">
        <f>SUBTOTAL(103,C$1:C565)-1</f>
        <v>564</v>
      </c>
      <c r="B565" t="s">
        <v>61</v>
      </c>
      <c r="C565" t="s">
        <v>136</v>
      </c>
      <c r="D565">
        <f>SUMIFS(招生人数!P:P,招生人数!B:B,B69,招生人数!C:C,C69)</f>
        <v>0</v>
      </c>
      <c r="E565">
        <f t="shared" si="21"/>
        <v>0</v>
      </c>
      <c r="F565" s="45">
        <v>2020</v>
      </c>
      <c r="G565" t="s">
        <v>190</v>
      </c>
    </row>
    <row r="566" spans="1:7">
      <c r="A566">
        <f>SUBTOTAL(103,C$1:C566)-1</f>
        <v>565</v>
      </c>
      <c r="B566" t="s">
        <v>61</v>
      </c>
      <c r="C566" t="s">
        <v>128</v>
      </c>
      <c r="D566">
        <f>SUMIFS(招生人数!P:P,招生人数!B:B,B70,招生人数!C:C,C70)</f>
        <v>30</v>
      </c>
      <c r="E566">
        <f t="shared" si="21"/>
        <v>2.85</v>
      </c>
      <c r="F566" s="45">
        <v>2020</v>
      </c>
      <c r="G566" t="s">
        <v>190</v>
      </c>
    </row>
    <row r="567" spans="1:7">
      <c r="A567">
        <f>SUBTOTAL(103,C$1:C567)-1</f>
        <v>566</v>
      </c>
      <c r="B567" t="s">
        <v>66</v>
      </c>
      <c r="C567" t="s">
        <v>129</v>
      </c>
      <c r="D567">
        <f>SUMIFS(招生人数!P:P,招生人数!B:B,B71,招生人数!C:C,C71)</f>
        <v>8</v>
      </c>
      <c r="E567">
        <f t="shared" si="21"/>
        <v>0.76</v>
      </c>
      <c r="F567" s="45">
        <v>2020</v>
      </c>
      <c r="G567" t="s">
        <v>190</v>
      </c>
    </row>
    <row r="568" spans="1:7">
      <c r="A568">
        <f>SUBTOTAL(103,C$1:C568)-1</f>
        <v>567</v>
      </c>
      <c r="B568" t="s">
        <v>66</v>
      </c>
      <c r="C568" t="s">
        <v>130</v>
      </c>
      <c r="D568">
        <f>SUMIFS(招生人数!P:P,招生人数!B:B,B72,招生人数!C:C,C72)</f>
        <v>8</v>
      </c>
      <c r="E568">
        <f t="shared" si="21"/>
        <v>0.76</v>
      </c>
      <c r="F568" s="45">
        <v>2020</v>
      </c>
      <c r="G568" t="s">
        <v>190</v>
      </c>
    </row>
    <row r="569" spans="1:7">
      <c r="A569">
        <f>SUBTOTAL(103,C$1:C569)-1</f>
        <v>568</v>
      </c>
      <c r="B569" t="s">
        <v>66</v>
      </c>
      <c r="C569" t="s">
        <v>67</v>
      </c>
      <c r="D569">
        <f>SUMIFS(招生人数!P:P,招生人数!B:B,B73,招生人数!C:C,C73)</f>
        <v>31</v>
      </c>
      <c r="E569">
        <f t="shared" si="21"/>
        <v>2.95</v>
      </c>
      <c r="F569" s="45">
        <v>2020</v>
      </c>
      <c r="G569" t="s">
        <v>190</v>
      </c>
    </row>
    <row r="570" spans="1:7">
      <c r="A570">
        <f>SUBTOTAL(103,C$1:C570)-1</f>
        <v>569</v>
      </c>
      <c r="B570" t="s">
        <v>66</v>
      </c>
      <c r="C570" t="s">
        <v>68</v>
      </c>
      <c r="D570">
        <f>SUMIFS(招生人数!P:P,招生人数!B:B,B74,招生人数!C:C,C74)</f>
        <v>9</v>
      </c>
      <c r="E570">
        <f t="shared" si="21"/>
        <v>0.86</v>
      </c>
      <c r="F570" s="45">
        <v>2020</v>
      </c>
      <c r="G570" t="s">
        <v>190</v>
      </c>
    </row>
    <row r="571" spans="1:7">
      <c r="A571">
        <f>SUBTOTAL(103,C$1:C571)-1</f>
        <v>570</v>
      </c>
      <c r="B571" t="s">
        <v>66</v>
      </c>
      <c r="C571" t="s">
        <v>69</v>
      </c>
      <c r="D571">
        <f>SUMIFS(招生人数!P:P,招生人数!B:B,B75,招生人数!C:C,C75)</f>
        <v>32</v>
      </c>
      <c r="E571">
        <f t="shared" si="21"/>
        <v>3.04</v>
      </c>
      <c r="F571" s="45">
        <v>2020</v>
      </c>
      <c r="G571" t="s">
        <v>190</v>
      </c>
    </row>
    <row r="572" spans="1:7">
      <c r="A572">
        <f>SUBTOTAL(103,C$1:C572)-1</f>
        <v>571</v>
      </c>
      <c r="B572" t="s">
        <v>66</v>
      </c>
      <c r="C572" t="s">
        <v>70</v>
      </c>
      <c r="D572">
        <f>SUMIFS(招生人数!P:P,招生人数!B:B,B76,招生人数!C:C,C76)</f>
        <v>0</v>
      </c>
      <c r="E572">
        <f t="shared" si="21"/>
        <v>0</v>
      </c>
      <c r="F572" s="45">
        <v>2020</v>
      </c>
      <c r="G572" t="s">
        <v>190</v>
      </c>
    </row>
    <row r="573" spans="1:7">
      <c r="A573">
        <f>SUBTOTAL(103,C$1:C573)-1</f>
        <v>572</v>
      </c>
      <c r="B573" t="s">
        <v>66</v>
      </c>
      <c r="C573" t="s">
        <v>71</v>
      </c>
      <c r="D573">
        <f>SUMIFS(招生人数!P:P,招生人数!B:B,B77,招生人数!C:C,C77)</f>
        <v>0</v>
      </c>
      <c r="E573">
        <f t="shared" si="21"/>
        <v>0</v>
      </c>
      <c r="F573" s="45">
        <v>2020</v>
      </c>
      <c r="G573" t="s">
        <v>190</v>
      </c>
    </row>
    <row r="574" spans="1:7">
      <c r="A574">
        <f>SUBTOTAL(103,C$1:C574)-1</f>
        <v>573</v>
      </c>
      <c r="B574" t="s">
        <v>66</v>
      </c>
      <c r="C574" t="s">
        <v>72</v>
      </c>
      <c r="D574">
        <f>SUMIFS(招生人数!P:P,招生人数!B:B,B78,招生人数!C:C,C78)</f>
        <v>0</v>
      </c>
      <c r="E574">
        <f t="shared" si="21"/>
        <v>0</v>
      </c>
      <c r="F574" s="45">
        <v>2020</v>
      </c>
      <c r="G574" t="s">
        <v>190</v>
      </c>
    </row>
    <row r="575" spans="1:7">
      <c r="A575">
        <f>SUBTOTAL(103,C$1:C575)-1</f>
        <v>574</v>
      </c>
      <c r="B575" t="s">
        <v>66</v>
      </c>
      <c r="C575" t="s">
        <v>73</v>
      </c>
      <c r="D575">
        <f>SUMIFS(招生人数!P:P,招生人数!B:B,B79,招生人数!C:C,C79)</f>
        <v>12</v>
      </c>
      <c r="E575">
        <f t="shared" si="21"/>
        <v>1.14</v>
      </c>
      <c r="F575" s="45">
        <v>2020</v>
      </c>
      <c r="G575" t="s">
        <v>190</v>
      </c>
    </row>
    <row r="576" spans="1:7">
      <c r="A576">
        <f>SUBTOTAL(103,C$1:C576)-1</f>
        <v>575</v>
      </c>
      <c r="B576" t="s">
        <v>66</v>
      </c>
      <c r="C576" t="s">
        <v>74</v>
      </c>
      <c r="D576">
        <f>SUMIFS(招生人数!P:P,招生人数!B:B,B80,招生人数!C:C,C80)</f>
        <v>0</v>
      </c>
      <c r="E576">
        <f t="shared" si="21"/>
        <v>0</v>
      </c>
      <c r="F576" s="45">
        <v>2020</v>
      </c>
      <c r="G576" t="s">
        <v>190</v>
      </c>
    </row>
    <row r="577" spans="1:7">
      <c r="A577">
        <f>SUBTOTAL(103,C$1:C577)-1</f>
        <v>576</v>
      </c>
      <c r="B577" t="s">
        <v>75</v>
      </c>
      <c r="C577" t="s">
        <v>76</v>
      </c>
      <c r="D577">
        <f>SUMIFS(招生人数!P:P,招生人数!B:B,B81,招生人数!C:C,C81)</f>
        <v>69</v>
      </c>
      <c r="E577">
        <f t="shared" si="21"/>
        <v>6.56</v>
      </c>
      <c r="F577" s="45">
        <v>2020</v>
      </c>
      <c r="G577" t="s">
        <v>190</v>
      </c>
    </row>
    <row r="578" spans="1:7">
      <c r="A578">
        <f>SUBTOTAL(103,C$1:C578)-1</f>
        <v>577</v>
      </c>
      <c r="B578" t="s">
        <v>75</v>
      </c>
      <c r="C578" t="s">
        <v>77</v>
      </c>
      <c r="D578">
        <f>SUMIFS(招生人数!P:P,招生人数!B:B,B82,招生人数!C:C,C82)</f>
        <v>0</v>
      </c>
      <c r="E578">
        <f t="shared" si="21"/>
        <v>0</v>
      </c>
      <c r="F578" s="45">
        <v>2020</v>
      </c>
      <c r="G578" t="s">
        <v>190</v>
      </c>
    </row>
    <row r="579" spans="1:7">
      <c r="A579">
        <f>SUBTOTAL(103,C$1:C579)-1</f>
        <v>578</v>
      </c>
      <c r="B579" t="s">
        <v>75</v>
      </c>
      <c r="C579" t="s">
        <v>78</v>
      </c>
      <c r="D579">
        <f>SUMIFS(招生人数!P:P,招生人数!B:B,B83,招生人数!C:C,C83)</f>
        <v>17</v>
      </c>
      <c r="E579">
        <f t="shared" si="21"/>
        <v>1.62</v>
      </c>
      <c r="F579" s="45">
        <v>2020</v>
      </c>
      <c r="G579" t="s">
        <v>190</v>
      </c>
    </row>
    <row r="580" spans="1:7">
      <c r="A580">
        <f>SUBTOTAL(103,C$1:C580)-1</f>
        <v>579</v>
      </c>
      <c r="B580" t="s">
        <v>75</v>
      </c>
      <c r="C580" t="s">
        <v>131</v>
      </c>
      <c r="D580">
        <f>SUMIFS(招生人数!P:P,招生人数!B:B,B84,招生人数!C:C,C84)</f>
        <v>85</v>
      </c>
      <c r="E580">
        <f t="shared" si="21"/>
        <v>8.08</v>
      </c>
      <c r="F580" s="45">
        <v>2020</v>
      </c>
      <c r="G580" t="s">
        <v>190</v>
      </c>
    </row>
    <row r="581" spans="1:7">
      <c r="A581">
        <f>SUBTOTAL(103,C$1:C581)-1</f>
        <v>580</v>
      </c>
      <c r="B581" t="s">
        <v>75</v>
      </c>
      <c r="C581" t="s">
        <v>79</v>
      </c>
      <c r="D581">
        <f>SUMIFS(招生人数!P:P,招生人数!B:B,B85,招生人数!C:C,C85)</f>
        <v>111</v>
      </c>
      <c r="E581">
        <f t="shared" si="21"/>
        <v>10.55</v>
      </c>
      <c r="F581" s="45">
        <v>2020</v>
      </c>
      <c r="G581" t="s">
        <v>190</v>
      </c>
    </row>
    <row r="582" spans="1:7">
      <c r="A582">
        <f>SUBTOTAL(103,C$1:C582)-1</f>
        <v>581</v>
      </c>
      <c r="B582" t="s">
        <v>75</v>
      </c>
      <c r="C582" t="s">
        <v>80</v>
      </c>
      <c r="D582">
        <f>SUMIFS(招生人数!P:P,招生人数!B:B,B86,招生人数!C:C,C86)</f>
        <v>29</v>
      </c>
      <c r="E582">
        <f t="shared" si="21"/>
        <v>2.76</v>
      </c>
      <c r="F582" s="45">
        <v>2020</v>
      </c>
      <c r="G582" t="s">
        <v>190</v>
      </c>
    </row>
    <row r="583" spans="1:7">
      <c r="A583">
        <f>SUBTOTAL(103,C$1:C583)-1</f>
        <v>582</v>
      </c>
      <c r="B583" t="s">
        <v>75</v>
      </c>
      <c r="C583" t="s">
        <v>81</v>
      </c>
      <c r="D583">
        <f>SUMIFS(招生人数!P:P,招生人数!B:B,B87,招生人数!C:C,C87)</f>
        <v>0</v>
      </c>
      <c r="E583">
        <f t="shared" si="21"/>
        <v>0</v>
      </c>
      <c r="F583" s="45">
        <v>2020</v>
      </c>
      <c r="G583" t="s">
        <v>190</v>
      </c>
    </row>
    <row r="584" spans="1:7">
      <c r="A584">
        <f>SUBTOTAL(103,C$1:C584)-1</f>
        <v>583</v>
      </c>
      <c r="B584" t="s">
        <v>75</v>
      </c>
      <c r="C584" t="s">
        <v>82</v>
      </c>
      <c r="D584">
        <f>SUMIFS(招生人数!P:P,招生人数!B:B,B88,招生人数!C:C,C88)</f>
        <v>132</v>
      </c>
      <c r="E584">
        <f t="shared" si="21"/>
        <v>12.54</v>
      </c>
      <c r="F584" s="45">
        <v>2020</v>
      </c>
      <c r="G584" t="s">
        <v>190</v>
      </c>
    </row>
    <row r="585" spans="1:7">
      <c r="A585">
        <f>SUBTOTAL(103,C$1:C585)-1</f>
        <v>584</v>
      </c>
      <c r="B585" t="s">
        <v>75</v>
      </c>
      <c r="C585" t="s">
        <v>83</v>
      </c>
      <c r="D585">
        <f>SUMIFS(招生人数!P:P,招生人数!B:B,B89,招生人数!C:C,C89)</f>
        <v>6</v>
      </c>
      <c r="E585">
        <f t="shared" si="21"/>
        <v>0.57</v>
      </c>
      <c r="F585" s="45">
        <v>2020</v>
      </c>
      <c r="G585" t="s">
        <v>190</v>
      </c>
    </row>
    <row r="586" spans="1:7">
      <c r="A586">
        <f>SUBTOTAL(103,C$1:C586)-1</f>
        <v>585</v>
      </c>
      <c r="B586" t="s">
        <v>75</v>
      </c>
      <c r="C586" t="s">
        <v>84</v>
      </c>
      <c r="D586">
        <f>SUMIFS(招生人数!P:P,招生人数!B:B,B90,招生人数!C:C,C90)</f>
        <v>17</v>
      </c>
      <c r="E586">
        <f t="shared" si="21"/>
        <v>1.62</v>
      </c>
      <c r="F586" s="45">
        <v>2020</v>
      </c>
      <c r="G586" t="s">
        <v>190</v>
      </c>
    </row>
    <row r="587" spans="1:7">
      <c r="A587">
        <f>SUBTOTAL(103,C$1:C587)-1</f>
        <v>586</v>
      </c>
      <c r="B587" t="s">
        <v>75</v>
      </c>
      <c r="C587" t="s">
        <v>132</v>
      </c>
      <c r="D587">
        <f>SUMIFS(招生人数!P:P,招生人数!B:B,B91,招生人数!C:C,C91)</f>
        <v>52</v>
      </c>
      <c r="E587">
        <f t="shared" si="21"/>
        <v>4.94</v>
      </c>
      <c r="F587" s="45">
        <v>2020</v>
      </c>
      <c r="G587" t="s">
        <v>190</v>
      </c>
    </row>
    <row r="588" spans="1:7">
      <c r="A588">
        <f>SUBTOTAL(103,C$1:C588)-1</f>
        <v>587</v>
      </c>
      <c r="B588" t="s">
        <v>75</v>
      </c>
      <c r="C588" t="s">
        <v>85</v>
      </c>
      <c r="D588">
        <f>SUMIFS(招生人数!P:P,招生人数!B:B,B92,招生人数!C:C,C92)</f>
        <v>30</v>
      </c>
      <c r="E588">
        <f t="shared" si="21"/>
        <v>2.85</v>
      </c>
      <c r="F588" s="45">
        <v>2020</v>
      </c>
      <c r="G588" t="s">
        <v>190</v>
      </c>
    </row>
    <row r="589" spans="1:7">
      <c r="A589">
        <f>SUBTOTAL(103,C$1:C589)-1</f>
        <v>588</v>
      </c>
      <c r="B589" t="s">
        <v>75</v>
      </c>
      <c r="C589" t="s">
        <v>137</v>
      </c>
      <c r="D589">
        <f>SUMIFS(招生人数!P:P,招生人数!B:B,B93,招生人数!C:C,C93)</f>
        <v>41</v>
      </c>
      <c r="E589">
        <f t="shared" si="21"/>
        <v>3.9</v>
      </c>
      <c r="F589" s="45">
        <v>2020</v>
      </c>
      <c r="G589" t="s">
        <v>190</v>
      </c>
    </row>
    <row r="590" spans="1:7">
      <c r="A590">
        <f>SUBTOTAL(103,C$1:C590)-1</f>
        <v>589</v>
      </c>
      <c r="B590" t="s">
        <v>75</v>
      </c>
      <c r="C590" s="47" t="s">
        <v>133</v>
      </c>
      <c r="D590">
        <f>SUMIFS(招生人数!P:P,招生人数!B:B,B94,招生人数!C:C,C94)</f>
        <v>195</v>
      </c>
      <c r="E590">
        <f>ROUND((D590*0.38*0.4),2)</f>
        <v>29.64</v>
      </c>
      <c r="F590" s="45">
        <v>2020</v>
      </c>
      <c r="G590" t="s">
        <v>190</v>
      </c>
    </row>
    <row r="591" spans="1:7">
      <c r="A591">
        <f>SUBTOTAL(103,C$1:C591)-1</f>
        <v>590</v>
      </c>
      <c r="B591" t="s">
        <v>86</v>
      </c>
      <c r="C591" t="s">
        <v>19</v>
      </c>
      <c r="D591">
        <f>SUMIFS(招生人数!P:P,招生人数!B:B,B95,招生人数!C:C,C95)</f>
        <v>0</v>
      </c>
      <c r="E591">
        <f t="shared" ref="E591:E606" si="22">ROUND((D591*0.095),2)</f>
        <v>0</v>
      </c>
      <c r="F591" s="45">
        <v>2020</v>
      </c>
      <c r="G591" t="s">
        <v>190</v>
      </c>
    </row>
    <row r="592" spans="1:7">
      <c r="A592">
        <f>SUBTOTAL(103,C$1:C592)-1</f>
        <v>591</v>
      </c>
      <c r="B592" t="s">
        <v>86</v>
      </c>
      <c r="C592" t="s">
        <v>87</v>
      </c>
      <c r="D592">
        <f>SUMIFS(招生人数!P:P,招生人数!B:B,B96,招生人数!C:C,C96)</f>
        <v>14</v>
      </c>
      <c r="E592">
        <f t="shared" si="22"/>
        <v>1.33</v>
      </c>
      <c r="F592" s="45">
        <v>2020</v>
      </c>
      <c r="G592" t="s">
        <v>190</v>
      </c>
    </row>
    <row r="593" spans="1:7">
      <c r="A593">
        <f>SUBTOTAL(103,C$1:C593)-1</f>
        <v>592</v>
      </c>
      <c r="B593" t="s">
        <v>86</v>
      </c>
      <c r="C593" t="s">
        <v>88</v>
      </c>
      <c r="D593">
        <f>SUMIFS(招生人数!P:P,招生人数!B:B,B97,招生人数!C:C,C97)</f>
        <v>0</v>
      </c>
      <c r="E593">
        <f t="shared" si="22"/>
        <v>0</v>
      </c>
      <c r="F593" s="45">
        <v>2020</v>
      </c>
      <c r="G593" t="s">
        <v>190</v>
      </c>
    </row>
    <row r="594" spans="1:7">
      <c r="A594">
        <f>SUBTOTAL(103,C$1:C594)-1</f>
        <v>593</v>
      </c>
      <c r="B594" t="s">
        <v>86</v>
      </c>
      <c r="C594" t="s">
        <v>89</v>
      </c>
      <c r="D594">
        <f>SUMIFS(招生人数!P:P,招生人数!B:B,B98,招生人数!C:C,C98)</f>
        <v>14</v>
      </c>
      <c r="E594">
        <f t="shared" si="22"/>
        <v>1.33</v>
      </c>
      <c r="F594" s="45">
        <v>2020</v>
      </c>
      <c r="G594" t="s">
        <v>190</v>
      </c>
    </row>
    <row r="595" spans="1:7">
      <c r="A595">
        <f>SUBTOTAL(103,C$1:C595)-1</f>
        <v>594</v>
      </c>
      <c r="B595" t="s">
        <v>86</v>
      </c>
      <c r="C595" t="s">
        <v>90</v>
      </c>
      <c r="D595">
        <f>SUMIFS(招生人数!P:P,招生人数!B:B,B99,招生人数!C:C,C99)</f>
        <v>73</v>
      </c>
      <c r="E595">
        <f t="shared" si="22"/>
        <v>6.94</v>
      </c>
      <c r="F595" s="45">
        <v>2020</v>
      </c>
      <c r="G595" t="s">
        <v>190</v>
      </c>
    </row>
    <row r="596" spans="1:7">
      <c r="A596">
        <f>SUBTOTAL(103,C$1:C596)-1</f>
        <v>595</v>
      </c>
      <c r="B596" t="s">
        <v>91</v>
      </c>
      <c r="C596" t="s">
        <v>92</v>
      </c>
      <c r="D596">
        <f>SUMIFS(招生人数!P:P,招生人数!B:B,B100,招生人数!C:C,C100)</f>
        <v>8</v>
      </c>
      <c r="E596">
        <f t="shared" si="22"/>
        <v>0.76</v>
      </c>
      <c r="F596" s="45">
        <v>2020</v>
      </c>
      <c r="G596" t="s">
        <v>190</v>
      </c>
    </row>
    <row r="597" spans="1:7">
      <c r="A597">
        <f>SUBTOTAL(103,C$1:C597)-1</f>
        <v>596</v>
      </c>
      <c r="B597" t="s">
        <v>91</v>
      </c>
      <c r="C597" t="s">
        <v>93</v>
      </c>
      <c r="D597">
        <f>SUMIFS(招生人数!P:P,招生人数!B:B,B101,招生人数!C:C,C101)</f>
        <v>0</v>
      </c>
      <c r="E597">
        <f t="shared" si="22"/>
        <v>0</v>
      </c>
      <c r="F597" s="45">
        <v>2020</v>
      </c>
      <c r="G597" t="s">
        <v>190</v>
      </c>
    </row>
    <row r="598" spans="1:7">
      <c r="A598">
        <f>SUBTOTAL(103,C$1:C598)-1</f>
        <v>597</v>
      </c>
      <c r="B598" t="s">
        <v>91</v>
      </c>
      <c r="C598" t="s">
        <v>94</v>
      </c>
      <c r="D598">
        <f>SUMIFS(招生人数!P:P,招生人数!B:B,B102,招生人数!C:C,C102)</f>
        <v>0</v>
      </c>
      <c r="E598">
        <f t="shared" si="22"/>
        <v>0</v>
      </c>
      <c r="F598" s="45">
        <v>2020</v>
      </c>
      <c r="G598" t="s">
        <v>190</v>
      </c>
    </row>
    <row r="599" spans="1:7">
      <c r="A599">
        <f>SUBTOTAL(103,C$1:C599)-1</f>
        <v>598</v>
      </c>
      <c r="B599" t="s">
        <v>91</v>
      </c>
      <c r="C599" t="s">
        <v>95</v>
      </c>
      <c r="D599">
        <f>SUMIFS(招生人数!P:P,招生人数!B:B,B103,招生人数!C:C,C103)</f>
        <v>17</v>
      </c>
      <c r="E599">
        <f t="shared" si="22"/>
        <v>1.62</v>
      </c>
      <c r="F599" s="45">
        <v>2020</v>
      </c>
      <c r="G599" t="s">
        <v>190</v>
      </c>
    </row>
    <row r="600" spans="1:7">
      <c r="A600">
        <f>SUBTOTAL(103,C$1:C600)-1</f>
        <v>599</v>
      </c>
      <c r="B600" t="s">
        <v>91</v>
      </c>
      <c r="C600" t="s">
        <v>96</v>
      </c>
      <c r="D600">
        <f>SUMIFS(招生人数!P:P,招生人数!B:B,B104,招生人数!C:C,C104)</f>
        <v>0</v>
      </c>
      <c r="E600">
        <f t="shared" si="22"/>
        <v>0</v>
      </c>
      <c r="F600" s="45">
        <v>2020</v>
      </c>
      <c r="G600" t="s">
        <v>190</v>
      </c>
    </row>
    <row r="601" spans="1:7">
      <c r="A601">
        <f>SUBTOTAL(103,C$1:C601)-1</f>
        <v>600</v>
      </c>
      <c r="B601" t="s">
        <v>91</v>
      </c>
      <c r="C601" t="s">
        <v>97</v>
      </c>
      <c r="D601">
        <f>SUMIFS(招生人数!P:P,招生人数!B:B,B105,招生人数!C:C,C105)</f>
        <v>0</v>
      </c>
      <c r="E601">
        <f t="shared" si="22"/>
        <v>0</v>
      </c>
      <c r="F601" s="45">
        <v>2020</v>
      </c>
      <c r="G601" t="s">
        <v>190</v>
      </c>
    </row>
    <row r="602" spans="1:7">
      <c r="A602">
        <f>SUBTOTAL(103,C$1:C602)-1</f>
        <v>601</v>
      </c>
      <c r="B602" t="s">
        <v>91</v>
      </c>
      <c r="C602" t="s">
        <v>98</v>
      </c>
      <c r="D602">
        <f>SUMIFS(招生人数!P:P,招生人数!B:B,B106,招生人数!C:C,C106)</f>
        <v>0</v>
      </c>
      <c r="E602">
        <f t="shared" si="22"/>
        <v>0</v>
      </c>
      <c r="F602" s="45">
        <v>2020</v>
      </c>
      <c r="G602" t="s">
        <v>190</v>
      </c>
    </row>
    <row r="603" spans="1:7">
      <c r="A603">
        <f>SUBTOTAL(103,C$1:C603)-1</f>
        <v>602</v>
      </c>
      <c r="B603" t="s">
        <v>91</v>
      </c>
      <c r="C603" t="s">
        <v>99</v>
      </c>
      <c r="D603">
        <f>SUMIFS(招生人数!P:P,招生人数!B:B,B107,招生人数!C:C,C107)</f>
        <v>0</v>
      </c>
      <c r="E603">
        <f t="shared" si="22"/>
        <v>0</v>
      </c>
      <c r="F603" s="45">
        <v>2020</v>
      </c>
      <c r="G603" t="s">
        <v>190</v>
      </c>
    </row>
    <row r="604" spans="1:7">
      <c r="A604">
        <f>SUBTOTAL(103,C$1:C604)-1</f>
        <v>603</v>
      </c>
      <c r="B604" t="s">
        <v>91</v>
      </c>
      <c r="C604" t="s">
        <v>100</v>
      </c>
      <c r="D604">
        <f>SUMIFS(招生人数!P:P,招生人数!B:B,B108,招生人数!C:C,C108)</f>
        <v>0</v>
      </c>
      <c r="E604">
        <f t="shared" si="22"/>
        <v>0</v>
      </c>
      <c r="F604" s="45">
        <v>2020</v>
      </c>
      <c r="G604" t="s">
        <v>190</v>
      </c>
    </row>
    <row r="605" spans="1:7">
      <c r="A605">
        <f>SUBTOTAL(103,C$1:C605)-1</f>
        <v>604</v>
      </c>
      <c r="B605" t="s">
        <v>91</v>
      </c>
      <c r="C605" t="s">
        <v>101</v>
      </c>
      <c r="D605">
        <f>SUMIFS(招生人数!P:P,招生人数!B:B,B109,招生人数!C:C,C109)</f>
        <v>0</v>
      </c>
      <c r="E605">
        <f t="shared" si="22"/>
        <v>0</v>
      </c>
      <c r="F605" s="45">
        <v>2020</v>
      </c>
      <c r="G605" t="s">
        <v>190</v>
      </c>
    </row>
    <row r="606" spans="1:7">
      <c r="A606">
        <f>SUBTOTAL(103,C$1:C606)-1</f>
        <v>605</v>
      </c>
      <c r="B606" t="s">
        <v>91</v>
      </c>
      <c r="C606" t="s">
        <v>102</v>
      </c>
      <c r="D606">
        <f>SUMIFS(招生人数!P:P,招生人数!B:B,B110,招生人数!C:C,C110)</f>
        <v>0</v>
      </c>
      <c r="E606">
        <f t="shared" si="22"/>
        <v>0</v>
      </c>
      <c r="F606" s="45">
        <v>2020</v>
      </c>
      <c r="G606" t="s">
        <v>190</v>
      </c>
    </row>
    <row r="607" spans="1:7">
      <c r="A607">
        <f>SUBTOTAL(103,C$1:C607)-1</f>
        <v>606</v>
      </c>
      <c r="B607" t="s">
        <v>91</v>
      </c>
      <c r="C607" s="47" t="s">
        <v>103</v>
      </c>
      <c r="D607">
        <f>SUMIFS(招生人数!P:P,招生人数!B:B,B111,招生人数!C:C,C111)</f>
        <v>0</v>
      </c>
      <c r="E607">
        <f>ROUND((D607*0.095),2)*2</f>
        <v>0</v>
      </c>
      <c r="F607" s="45">
        <v>2020</v>
      </c>
      <c r="G607" t="s">
        <v>190</v>
      </c>
    </row>
    <row r="608" spans="1:7">
      <c r="A608">
        <f>SUBTOTAL(103,C$1:C608)-1</f>
        <v>607</v>
      </c>
      <c r="B608" t="s">
        <v>91</v>
      </c>
      <c r="C608" t="s">
        <v>104</v>
      </c>
      <c r="D608">
        <f>SUMIFS(招生人数!P:P,招生人数!B:B,B112,招生人数!C:C,C112)</f>
        <v>0</v>
      </c>
      <c r="E608">
        <f t="shared" ref="E608:E618" si="23">ROUND((D608*0.095),2)</f>
        <v>0</v>
      </c>
      <c r="F608" s="45">
        <v>2020</v>
      </c>
      <c r="G608" t="s">
        <v>190</v>
      </c>
    </row>
    <row r="609" spans="1:7">
      <c r="A609">
        <f>SUBTOTAL(103,C$1:C609)-1</f>
        <v>608</v>
      </c>
      <c r="B609" t="s">
        <v>105</v>
      </c>
      <c r="C609" t="s">
        <v>106</v>
      </c>
      <c r="D609">
        <f>SUMIFS(招生人数!P:P,招生人数!B:B,B113,招生人数!C:C,C113)</f>
        <v>72</v>
      </c>
      <c r="E609">
        <f t="shared" si="23"/>
        <v>6.84</v>
      </c>
      <c r="F609" s="45">
        <v>2020</v>
      </c>
      <c r="G609" t="s">
        <v>190</v>
      </c>
    </row>
    <row r="610" spans="1:7">
      <c r="A610">
        <f>SUBTOTAL(103,C$1:C610)-1</f>
        <v>609</v>
      </c>
      <c r="B610" t="s">
        <v>105</v>
      </c>
      <c r="C610" t="s">
        <v>107</v>
      </c>
      <c r="D610">
        <f>SUMIFS(招生人数!P:P,招生人数!B:B,B114,招生人数!C:C,C114)</f>
        <v>21</v>
      </c>
      <c r="E610">
        <f t="shared" si="23"/>
        <v>2</v>
      </c>
      <c r="F610" s="45">
        <v>2020</v>
      </c>
      <c r="G610" t="s">
        <v>190</v>
      </c>
    </row>
    <row r="611" spans="1:7">
      <c r="A611">
        <f>SUBTOTAL(103,C$1:C611)-1</f>
        <v>610</v>
      </c>
      <c r="B611" t="s">
        <v>105</v>
      </c>
      <c r="C611" t="s">
        <v>108</v>
      </c>
      <c r="D611">
        <f>SUMIFS(招生人数!P:P,招生人数!B:B,B115,招生人数!C:C,C115)</f>
        <v>77</v>
      </c>
      <c r="E611">
        <f t="shared" si="23"/>
        <v>7.32</v>
      </c>
      <c r="F611" s="45">
        <v>2020</v>
      </c>
      <c r="G611" t="s">
        <v>190</v>
      </c>
    </row>
    <row r="612" spans="1:7">
      <c r="A612">
        <f>SUBTOTAL(103,C$1:C612)-1</f>
        <v>611</v>
      </c>
      <c r="B612" t="s">
        <v>105</v>
      </c>
      <c r="C612" t="s">
        <v>109</v>
      </c>
      <c r="D612">
        <f>SUMIFS(招生人数!P:P,招生人数!B:B,B116,招生人数!C:C,C116)</f>
        <v>42</v>
      </c>
      <c r="E612">
        <f t="shared" si="23"/>
        <v>3.99</v>
      </c>
      <c r="F612" s="45">
        <v>2020</v>
      </c>
      <c r="G612" t="s">
        <v>190</v>
      </c>
    </row>
    <row r="613" spans="1:7">
      <c r="A613">
        <f>SUBTOTAL(103,C$1:C613)-1</f>
        <v>612</v>
      </c>
      <c r="B613" t="s">
        <v>105</v>
      </c>
      <c r="C613" t="s">
        <v>110</v>
      </c>
      <c r="D613">
        <f>SUMIFS(招生人数!P:P,招生人数!B:B,B117,招生人数!C:C,C117)</f>
        <v>64</v>
      </c>
      <c r="E613">
        <f t="shared" si="23"/>
        <v>6.08</v>
      </c>
      <c r="F613" s="45">
        <v>2020</v>
      </c>
      <c r="G613" t="s">
        <v>190</v>
      </c>
    </row>
    <row r="614" spans="1:7">
      <c r="A614">
        <f>SUBTOTAL(103,C$1:C614)-1</f>
        <v>613</v>
      </c>
      <c r="B614" t="s">
        <v>105</v>
      </c>
      <c r="C614" t="s">
        <v>138</v>
      </c>
      <c r="D614">
        <f>SUMIFS(招生人数!P:P,招生人数!B:B,B118,招生人数!C:C,C118)</f>
        <v>155</v>
      </c>
      <c r="E614">
        <f t="shared" si="23"/>
        <v>14.73</v>
      </c>
      <c r="F614" s="45">
        <v>2020</v>
      </c>
      <c r="G614" t="s">
        <v>190</v>
      </c>
    </row>
    <row r="615" spans="1:7">
      <c r="A615">
        <f>SUBTOTAL(103,C$1:C615)-1</f>
        <v>614</v>
      </c>
      <c r="B615" t="s">
        <v>105</v>
      </c>
      <c r="C615" t="s">
        <v>134</v>
      </c>
      <c r="D615">
        <f>SUMIFS(招生人数!P:P,招生人数!B:B,B119,招生人数!C:C,C119)</f>
        <v>0</v>
      </c>
      <c r="E615">
        <f t="shared" si="23"/>
        <v>0</v>
      </c>
      <c r="F615" s="45">
        <v>2020</v>
      </c>
      <c r="G615" t="s">
        <v>190</v>
      </c>
    </row>
    <row r="616" spans="1:7">
      <c r="A616">
        <f>SUBTOTAL(103,C$1:C616)-1</f>
        <v>615</v>
      </c>
      <c r="B616" t="s">
        <v>105</v>
      </c>
      <c r="C616" t="s">
        <v>111</v>
      </c>
      <c r="D616">
        <f>SUMIFS(招生人数!P:P,招生人数!B:B,B120,招生人数!C:C,C120)</f>
        <v>0</v>
      </c>
      <c r="E616">
        <f t="shared" si="23"/>
        <v>0</v>
      </c>
      <c r="F616" s="45">
        <v>2020</v>
      </c>
      <c r="G616" t="s">
        <v>190</v>
      </c>
    </row>
    <row r="617" spans="1:7">
      <c r="A617">
        <f>SUBTOTAL(103,C$1:C617)-1</f>
        <v>616</v>
      </c>
      <c r="B617" t="s">
        <v>105</v>
      </c>
      <c r="C617" t="s">
        <v>112</v>
      </c>
      <c r="D617">
        <f>SUMIFS(招生人数!P:P,招生人数!B:B,B121,招生人数!C:C,C121)</f>
        <v>67</v>
      </c>
      <c r="E617">
        <f t="shared" si="23"/>
        <v>6.37</v>
      </c>
      <c r="F617" s="45">
        <v>2020</v>
      </c>
      <c r="G617" t="s">
        <v>190</v>
      </c>
    </row>
    <row r="618" spans="1:7">
      <c r="A618">
        <f>SUBTOTAL(103,C$1:C618)-1</f>
        <v>617</v>
      </c>
      <c r="B618" t="s">
        <v>105</v>
      </c>
      <c r="C618" t="s">
        <v>113</v>
      </c>
      <c r="D618">
        <f>SUMIFS(招生人数!P:P,招生人数!B:B,B122,招生人数!C:C,C122)</f>
        <v>157</v>
      </c>
      <c r="E618">
        <f t="shared" si="23"/>
        <v>14.92</v>
      </c>
      <c r="F618" s="45">
        <v>2020</v>
      </c>
      <c r="G618" t="s">
        <v>190</v>
      </c>
    </row>
    <row r="619" spans="1:7">
      <c r="A619">
        <f>SUBTOTAL(103,C$1:C619)-1</f>
        <v>618</v>
      </c>
      <c r="B619" t="s">
        <v>105</v>
      </c>
      <c r="C619" s="47" t="s">
        <v>114</v>
      </c>
      <c r="D619">
        <f>SUMIFS(招生人数!P:P,招生人数!B:B,B123,招生人数!C:C,C123)</f>
        <v>35</v>
      </c>
      <c r="E619">
        <f>ROUND((D619*0.095),2)*2</f>
        <v>6.66</v>
      </c>
      <c r="F619" s="45">
        <v>2020</v>
      </c>
      <c r="G619" t="s">
        <v>190</v>
      </c>
    </row>
    <row r="620" spans="1:7">
      <c r="A620">
        <f>SUBTOTAL(103,C$1:C620)-1</f>
        <v>619</v>
      </c>
      <c r="B620" t="s">
        <v>105</v>
      </c>
      <c r="C620" t="s">
        <v>192</v>
      </c>
      <c r="D620">
        <f>SUMIFS(招生人数!P:P,招生人数!B:B,B124,招生人数!C:C,C124)</f>
        <v>0</v>
      </c>
      <c r="E620">
        <f t="shared" ref="E620:E660" si="24">ROUND((D620*0.095),2)</f>
        <v>0</v>
      </c>
      <c r="F620" s="45">
        <v>2020</v>
      </c>
      <c r="G620" t="s">
        <v>190</v>
      </c>
    </row>
    <row r="621" spans="1:7">
      <c r="A621">
        <f>SUBTOTAL(103,C$1:C621)-1</f>
        <v>620</v>
      </c>
      <c r="B621" t="s">
        <v>105</v>
      </c>
      <c r="C621" t="s">
        <v>115</v>
      </c>
      <c r="D621">
        <f>SUMIFS(招生人数!P:P,招生人数!B:B,B125,招生人数!C:C,C125)</f>
        <v>120</v>
      </c>
      <c r="E621">
        <f t="shared" si="24"/>
        <v>11.4</v>
      </c>
      <c r="F621" s="45">
        <v>2020</v>
      </c>
      <c r="G621" t="s">
        <v>190</v>
      </c>
    </row>
    <row r="622" spans="1:7">
      <c r="A622">
        <f>SUBTOTAL(103,C$1:C622)-1</f>
        <v>621</v>
      </c>
      <c r="B622" t="s">
        <v>9</v>
      </c>
      <c r="C622" t="s">
        <v>10</v>
      </c>
      <c r="D622">
        <f>SUMIFS(招生人数!S:S,招生人数!B:B,B2,招生人数!C:C,C2)</f>
        <v>0</v>
      </c>
      <c r="E622">
        <f t="shared" si="24"/>
        <v>0</v>
      </c>
      <c r="F622" s="45">
        <v>2021</v>
      </c>
      <c r="G622" t="s">
        <v>193</v>
      </c>
    </row>
    <row r="623" spans="1:7">
      <c r="A623">
        <f>SUBTOTAL(103,C$1:C623)-1</f>
        <v>622</v>
      </c>
      <c r="B623" t="s">
        <v>9</v>
      </c>
      <c r="C623" t="s">
        <v>11</v>
      </c>
      <c r="D623">
        <f>SUMIFS(招生人数!S:S,招生人数!B:B,B3,招生人数!C:C,C3)</f>
        <v>20</v>
      </c>
      <c r="E623">
        <f t="shared" si="24"/>
        <v>1.9</v>
      </c>
      <c r="F623" s="45">
        <v>2021</v>
      </c>
      <c r="G623" t="s">
        <v>193</v>
      </c>
    </row>
    <row r="624" spans="1:7">
      <c r="A624">
        <f>SUBTOTAL(103,C$1:C624)-1</f>
        <v>623</v>
      </c>
      <c r="B624" t="s">
        <v>9</v>
      </c>
      <c r="C624" t="s">
        <v>12</v>
      </c>
      <c r="D624">
        <f>SUMIFS(招生人数!S:S,招生人数!B:B,B4,招生人数!C:C,C4)</f>
        <v>21</v>
      </c>
      <c r="E624">
        <f t="shared" si="24"/>
        <v>2</v>
      </c>
      <c r="F624" s="45">
        <v>2021</v>
      </c>
      <c r="G624" t="s">
        <v>193</v>
      </c>
    </row>
    <row r="625" spans="1:7">
      <c r="A625">
        <f>SUBTOTAL(103,C$1:C625)-1</f>
        <v>624</v>
      </c>
      <c r="B625" t="s">
        <v>9</v>
      </c>
      <c r="C625" t="s">
        <v>118</v>
      </c>
      <c r="D625">
        <f>SUMIFS(招生人数!S:S,招生人数!B:B,B5,招生人数!C:C,C5)</f>
        <v>0</v>
      </c>
      <c r="E625">
        <f t="shared" si="24"/>
        <v>0</v>
      </c>
      <c r="F625" s="45">
        <v>2021</v>
      </c>
      <c r="G625" t="s">
        <v>193</v>
      </c>
    </row>
    <row r="626" spans="1:7">
      <c r="A626">
        <f>SUBTOTAL(103,C$1:C626)-1</f>
        <v>625</v>
      </c>
      <c r="B626" t="s">
        <v>9</v>
      </c>
      <c r="C626" t="s">
        <v>13</v>
      </c>
      <c r="D626">
        <f>SUMIFS(招生人数!S:S,招生人数!B:B,B6,招生人数!C:C,C6)</f>
        <v>32</v>
      </c>
      <c r="E626">
        <f t="shared" si="24"/>
        <v>3.04</v>
      </c>
      <c r="F626" s="45">
        <v>2021</v>
      </c>
      <c r="G626" t="s">
        <v>193</v>
      </c>
    </row>
    <row r="627" spans="1:7">
      <c r="A627">
        <f>SUBTOTAL(103,C$1:C627)-1</f>
        <v>626</v>
      </c>
      <c r="B627" t="s">
        <v>9</v>
      </c>
      <c r="C627" t="s">
        <v>14</v>
      </c>
      <c r="D627">
        <f>SUMIFS(招生人数!S:S,招生人数!B:B,B7,招生人数!C:C,C7)</f>
        <v>22</v>
      </c>
      <c r="E627">
        <f t="shared" si="24"/>
        <v>2.09</v>
      </c>
      <c r="F627" s="45">
        <v>2021</v>
      </c>
      <c r="G627" t="s">
        <v>193</v>
      </c>
    </row>
    <row r="628" spans="1:7">
      <c r="A628">
        <f>SUBTOTAL(103,C$1:C628)-1</f>
        <v>627</v>
      </c>
      <c r="B628" t="s">
        <v>9</v>
      </c>
      <c r="C628" t="s">
        <v>119</v>
      </c>
      <c r="D628">
        <f>SUMIFS(招生人数!S:S,招生人数!B:B,B8,招生人数!C:C,C8)</f>
        <v>0</v>
      </c>
      <c r="E628">
        <f t="shared" si="24"/>
        <v>0</v>
      </c>
      <c r="F628" s="45">
        <v>2021</v>
      </c>
      <c r="G628" t="s">
        <v>193</v>
      </c>
    </row>
    <row r="629" spans="1:7">
      <c r="A629">
        <f>SUBTOTAL(103,C$1:C629)-1</f>
        <v>628</v>
      </c>
      <c r="B629" t="s">
        <v>9</v>
      </c>
      <c r="C629" t="s">
        <v>15</v>
      </c>
      <c r="D629">
        <f>SUMIFS(招生人数!S:S,招生人数!B:B,B9,招生人数!C:C,C9)</f>
        <v>0</v>
      </c>
      <c r="E629">
        <f t="shared" si="24"/>
        <v>0</v>
      </c>
      <c r="F629" s="45">
        <v>2021</v>
      </c>
      <c r="G629" t="s">
        <v>193</v>
      </c>
    </row>
    <row r="630" spans="1:7">
      <c r="A630">
        <f>SUBTOTAL(103,C$1:C630)-1</f>
        <v>629</v>
      </c>
      <c r="B630" t="s">
        <v>9</v>
      </c>
      <c r="C630" t="s">
        <v>16</v>
      </c>
      <c r="D630">
        <f>SUMIFS(招生人数!S:S,招生人数!B:B,B10,招生人数!C:C,C10)</f>
        <v>0</v>
      </c>
      <c r="E630">
        <f t="shared" si="24"/>
        <v>0</v>
      </c>
      <c r="F630" s="45">
        <v>2021</v>
      </c>
      <c r="G630" t="s">
        <v>193</v>
      </c>
    </row>
    <row r="631" spans="1:7">
      <c r="A631">
        <f>SUBTOTAL(103,C$1:C631)-1</f>
        <v>630</v>
      </c>
      <c r="B631" t="s">
        <v>9</v>
      </c>
      <c r="C631" t="s">
        <v>17</v>
      </c>
      <c r="D631">
        <f>SUMIFS(招生人数!S:S,招生人数!B:B,B11,招生人数!C:C,C11)</f>
        <v>8</v>
      </c>
      <c r="E631">
        <f t="shared" si="24"/>
        <v>0.76</v>
      </c>
      <c r="F631" s="45">
        <v>2021</v>
      </c>
      <c r="G631" t="s">
        <v>193</v>
      </c>
    </row>
    <row r="632" spans="1:7">
      <c r="A632">
        <f>SUBTOTAL(103,C$1:C632)-1</f>
        <v>631</v>
      </c>
      <c r="B632" t="s">
        <v>18</v>
      </c>
      <c r="C632" t="s">
        <v>19</v>
      </c>
      <c r="D632">
        <f>SUMIFS(招生人数!S:S,招生人数!B:B,B12,招生人数!C:C,C12)</f>
        <v>16</v>
      </c>
      <c r="E632">
        <f t="shared" si="24"/>
        <v>1.52</v>
      </c>
      <c r="F632" s="45">
        <v>2021</v>
      </c>
      <c r="G632" t="s">
        <v>193</v>
      </c>
    </row>
    <row r="633" spans="1:7">
      <c r="A633">
        <f>SUBTOTAL(103,C$1:C633)-1</f>
        <v>632</v>
      </c>
      <c r="B633" t="s">
        <v>18</v>
      </c>
      <c r="C633" t="s">
        <v>20</v>
      </c>
      <c r="D633">
        <f>SUMIFS(招生人数!S:S,招生人数!B:B,B13,招生人数!C:C,C13)</f>
        <v>122</v>
      </c>
      <c r="E633">
        <f t="shared" si="24"/>
        <v>11.59</v>
      </c>
      <c r="F633" s="45">
        <v>2021</v>
      </c>
      <c r="G633" t="s">
        <v>193</v>
      </c>
    </row>
    <row r="634" spans="1:7">
      <c r="A634">
        <f>SUBTOTAL(103,C$1:C634)-1</f>
        <v>633</v>
      </c>
      <c r="B634" t="s">
        <v>18</v>
      </c>
      <c r="C634" t="s">
        <v>21</v>
      </c>
      <c r="D634">
        <f>SUMIFS(招生人数!S:S,招生人数!B:B,B14,招生人数!C:C,C14)</f>
        <v>60</v>
      </c>
      <c r="E634">
        <f t="shared" si="24"/>
        <v>5.7</v>
      </c>
      <c r="F634" s="45">
        <v>2021</v>
      </c>
      <c r="G634" t="s">
        <v>193</v>
      </c>
    </row>
    <row r="635" spans="1:7">
      <c r="A635">
        <f>SUBTOTAL(103,C$1:C635)-1</f>
        <v>634</v>
      </c>
      <c r="B635" t="s">
        <v>18</v>
      </c>
      <c r="C635" t="s">
        <v>22</v>
      </c>
      <c r="D635">
        <f>SUMIFS(招生人数!S:S,招生人数!B:B,B15,招生人数!C:C,C15)</f>
        <v>39</v>
      </c>
      <c r="E635">
        <f t="shared" si="24"/>
        <v>3.71</v>
      </c>
      <c r="F635" s="45">
        <v>2021</v>
      </c>
      <c r="G635" t="s">
        <v>193</v>
      </c>
    </row>
    <row r="636" spans="1:7">
      <c r="A636">
        <f>SUBTOTAL(103,C$1:C636)-1</f>
        <v>635</v>
      </c>
      <c r="B636" t="s">
        <v>18</v>
      </c>
      <c r="C636" t="s">
        <v>23</v>
      </c>
      <c r="D636">
        <f>SUMIFS(招生人数!S:S,招生人数!B:B,B16,招生人数!C:C,C16)</f>
        <v>88</v>
      </c>
      <c r="E636">
        <f t="shared" si="24"/>
        <v>8.36</v>
      </c>
      <c r="F636" s="45">
        <v>2021</v>
      </c>
      <c r="G636" t="s">
        <v>193</v>
      </c>
    </row>
    <row r="637" spans="1:7">
      <c r="A637">
        <f>SUBTOTAL(103,C$1:C637)-1</f>
        <v>636</v>
      </c>
      <c r="B637" t="s">
        <v>18</v>
      </c>
      <c r="C637" t="s">
        <v>24</v>
      </c>
      <c r="D637">
        <f>SUMIFS(招生人数!S:S,招生人数!B:B,B17,招生人数!C:C,C17)</f>
        <v>89</v>
      </c>
      <c r="E637">
        <f t="shared" si="24"/>
        <v>8.46</v>
      </c>
      <c r="F637" s="45">
        <v>2021</v>
      </c>
      <c r="G637" t="s">
        <v>193</v>
      </c>
    </row>
    <row r="638" spans="1:7">
      <c r="A638">
        <f>SUBTOTAL(103,C$1:C638)-1</f>
        <v>637</v>
      </c>
      <c r="B638" t="s">
        <v>191</v>
      </c>
      <c r="C638" t="s">
        <v>19</v>
      </c>
      <c r="D638">
        <f>SUMIFS(招生人数!S:S,招生人数!B:B,B18,招生人数!C:C,C18)</f>
        <v>0</v>
      </c>
      <c r="E638">
        <f t="shared" si="24"/>
        <v>0</v>
      </c>
      <c r="F638" s="45">
        <v>2021</v>
      </c>
      <c r="G638" t="s">
        <v>193</v>
      </c>
    </row>
    <row r="639" spans="1:7">
      <c r="A639">
        <f>SUBTOTAL(103,C$1:C639)-1</f>
        <v>638</v>
      </c>
      <c r="B639" t="s">
        <v>191</v>
      </c>
      <c r="C639" t="s">
        <v>20</v>
      </c>
      <c r="D639">
        <f>SUMIFS(招生人数!S:S,招生人数!B:B,B19,招生人数!C:C,C19)</f>
        <v>0</v>
      </c>
      <c r="E639">
        <f t="shared" si="24"/>
        <v>0</v>
      </c>
      <c r="F639" s="45">
        <v>2021</v>
      </c>
      <c r="G639" t="s">
        <v>193</v>
      </c>
    </row>
    <row r="640" spans="1:7">
      <c r="A640">
        <f>SUBTOTAL(103,C$1:C640)-1</f>
        <v>639</v>
      </c>
      <c r="B640" t="s">
        <v>191</v>
      </c>
      <c r="C640" t="s">
        <v>21</v>
      </c>
      <c r="D640">
        <f>SUMIFS(招生人数!S:S,招生人数!B:B,B20,招生人数!C:C,C20)</f>
        <v>0</v>
      </c>
      <c r="E640">
        <f t="shared" si="24"/>
        <v>0</v>
      </c>
      <c r="F640" s="45">
        <v>2021</v>
      </c>
      <c r="G640" t="s">
        <v>193</v>
      </c>
    </row>
    <row r="641" spans="1:7">
      <c r="A641">
        <f>SUBTOTAL(103,C$1:C641)-1</f>
        <v>640</v>
      </c>
      <c r="B641" t="s">
        <v>191</v>
      </c>
      <c r="C641" t="s">
        <v>22</v>
      </c>
      <c r="D641">
        <f>SUMIFS(招生人数!S:S,招生人数!B:B,B21,招生人数!C:C,C21)</f>
        <v>0</v>
      </c>
      <c r="E641">
        <f t="shared" si="24"/>
        <v>0</v>
      </c>
      <c r="F641" s="45">
        <v>2021</v>
      </c>
      <c r="G641" t="s">
        <v>193</v>
      </c>
    </row>
    <row r="642" spans="1:7">
      <c r="A642">
        <f>SUBTOTAL(103,C$1:C642)-1</f>
        <v>641</v>
      </c>
      <c r="B642" t="s">
        <v>191</v>
      </c>
      <c r="C642" t="s">
        <v>23</v>
      </c>
      <c r="D642">
        <f>SUMIFS(招生人数!S:S,招生人数!B:B,B22,招生人数!C:C,C22)</f>
        <v>0</v>
      </c>
      <c r="E642">
        <f t="shared" si="24"/>
        <v>0</v>
      </c>
      <c r="F642" s="45">
        <v>2021</v>
      </c>
      <c r="G642" t="s">
        <v>193</v>
      </c>
    </row>
    <row r="643" spans="1:7">
      <c r="A643">
        <f>SUBTOTAL(103,C$1:C643)-1</f>
        <v>642</v>
      </c>
      <c r="B643" t="s">
        <v>191</v>
      </c>
      <c r="C643" t="s">
        <v>24</v>
      </c>
      <c r="D643">
        <f>SUMIFS(招生人数!S:S,招生人数!B:B,B23,招生人数!C:C,C23)</f>
        <v>0</v>
      </c>
      <c r="E643">
        <f t="shared" si="24"/>
        <v>0</v>
      </c>
      <c r="F643" s="45">
        <v>2021</v>
      </c>
      <c r="G643" t="s">
        <v>193</v>
      </c>
    </row>
    <row r="644" spans="1:7">
      <c r="A644">
        <f>SUBTOTAL(103,C$1:C644)-1</f>
        <v>643</v>
      </c>
      <c r="B644" t="s">
        <v>25</v>
      </c>
      <c r="C644" t="s">
        <v>26</v>
      </c>
      <c r="D644">
        <f>SUMIFS(招生人数!S:S,招生人数!B:B,B24,招生人数!C:C,C24)</f>
        <v>21</v>
      </c>
      <c r="E644">
        <f t="shared" si="24"/>
        <v>2</v>
      </c>
      <c r="F644" s="45">
        <v>2021</v>
      </c>
      <c r="G644" t="s">
        <v>193</v>
      </c>
    </row>
    <row r="645" spans="1:7">
      <c r="A645">
        <f>SUBTOTAL(103,C$1:C645)-1</f>
        <v>644</v>
      </c>
      <c r="B645" t="s">
        <v>25</v>
      </c>
      <c r="C645" s="47" t="s">
        <v>27</v>
      </c>
      <c r="D645">
        <f>SUMIFS(招生人数!S:S,招生人数!B:B,B25,招生人数!C:C,C25)</f>
        <v>31</v>
      </c>
      <c r="E645">
        <f t="shared" si="24"/>
        <v>2.95</v>
      </c>
      <c r="F645" s="45">
        <v>2021</v>
      </c>
      <c r="G645" t="s">
        <v>193</v>
      </c>
    </row>
    <row r="646" spans="1:7">
      <c r="A646">
        <f>SUBTOTAL(103,C$1:C646)-1</f>
        <v>645</v>
      </c>
      <c r="B646" t="s">
        <v>25</v>
      </c>
      <c r="C646" t="s">
        <v>28</v>
      </c>
      <c r="D646">
        <f>SUMIFS(招生人数!S:S,招生人数!B:B,B26,招生人数!C:C,C26)</f>
        <v>0</v>
      </c>
      <c r="E646">
        <f t="shared" si="24"/>
        <v>0</v>
      </c>
      <c r="F646" s="45">
        <v>2021</v>
      </c>
      <c r="G646" t="s">
        <v>193</v>
      </c>
    </row>
    <row r="647" spans="1:7">
      <c r="A647">
        <f>SUBTOTAL(103,C$1:C647)-1</f>
        <v>646</v>
      </c>
      <c r="B647" t="s">
        <v>25</v>
      </c>
      <c r="C647" t="s">
        <v>29</v>
      </c>
      <c r="D647">
        <f>SUMIFS(招生人数!S:S,招生人数!B:B,B27,招生人数!C:C,C27)</f>
        <v>25</v>
      </c>
      <c r="E647">
        <f t="shared" si="24"/>
        <v>2.38</v>
      </c>
      <c r="F647" s="45">
        <v>2021</v>
      </c>
      <c r="G647" t="s">
        <v>193</v>
      </c>
    </row>
    <row r="648" spans="1:7">
      <c r="A648">
        <f>SUBTOTAL(103,C$1:C648)-1</f>
        <v>647</v>
      </c>
      <c r="B648" t="s">
        <v>25</v>
      </c>
      <c r="C648" t="s">
        <v>30</v>
      </c>
      <c r="D648">
        <f>SUMIFS(招生人数!S:S,招生人数!B:B,B28,招生人数!C:C,C28)</f>
        <v>14</v>
      </c>
      <c r="E648">
        <f t="shared" si="24"/>
        <v>1.33</v>
      </c>
      <c r="F648" s="45">
        <v>2021</v>
      </c>
      <c r="G648" t="s">
        <v>193</v>
      </c>
    </row>
    <row r="649" spans="1:7">
      <c r="A649">
        <f>SUBTOTAL(103,C$1:C649)-1</f>
        <v>648</v>
      </c>
      <c r="B649" t="s">
        <v>25</v>
      </c>
      <c r="C649" t="s">
        <v>120</v>
      </c>
      <c r="D649">
        <f>SUMIFS(招生人数!S:S,招生人数!B:B,B29,招生人数!C:C,C29)</f>
        <v>28</v>
      </c>
      <c r="E649">
        <f t="shared" si="24"/>
        <v>2.66</v>
      </c>
      <c r="F649" s="45">
        <v>2021</v>
      </c>
      <c r="G649" t="s">
        <v>193</v>
      </c>
    </row>
    <row r="650" spans="1:7">
      <c r="A650">
        <f>SUBTOTAL(103,C$1:C650)-1</f>
        <v>649</v>
      </c>
      <c r="B650" t="s">
        <v>25</v>
      </c>
      <c r="C650" t="s">
        <v>31</v>
      </c>
      <c r="D650">
        <f>SUMIFS(招生人数!S:S,招生人数!B:B,B30,招生人数!C:C,C30)</f>
        <v>8</v>
      </c>
      <c r="E650">
        <f t="shared" si="24"/>
        <v>0.76</v>
      </c>
      <c r="F650" s="45">
        <v>2021</v>
      </c>
      <c r="G650" t="s">
        <v>193</v>
      </c>
    </row>
    <row r="651" spans="1:7">
      <c r="A651">
        <f>SUBTOTAL(103,C$1:C651)-1</f>
        <v>650</v>
      </c>
      <c r="B651" t="s">
        <v>25</v>
      </c>
      <c r="C651" t="s">
        <v>32</v>
      </c>
      <c r="D651">
        <f>SUMIFS(招生人数!S:S,招生人数!B:B,B31,招生人数!C:C,C31)</f>
        <v>0</v>
      </c>
      <c r="E651">
        <f t="shared" si="24"/>
        <v>0</v>
      </c>
      <c r="F651" s="45">
        <v>2021</v>
      </c>
      <c r="G651" t="s">
        <v>193</v>
      </c>
    </row>
    <row r="652" spans="1:7">
      <c r="A652">
        <f>SUBTOTAL(103,C$1:C652)-1</f>
        <v>651</v>
      </c>
      <c r="B652" t="s">
        <v>25</v>
      </c>
      <c r="C652" t="s">
        <v>33</v>
      </c>
      <c r="D652">
        <f>SUMIFS(招生人数!S:S,招生人数!B:B,B32,招生人数!C:C,C32)</f>
        <v>0</v>
      </c>
      <c r="E652">
        <f t="shared" si="24"/>
        <v>0</v>
      </c>
      <c r="F652" s="45">
        <v>2021</v>
      </c>
      <c r="G652" t="s">
        <v>193</v>
      </c>
    </row>
    <row r="653" spans="1:7">
      <c r="A653">
        <f>SUBTOTAL(103,C$1:C653)-1</f>
        <v>652</v>
      </c>
      <c r="B653" t="s">
        <v>25</v>
      </c>
      <c r="C653" t="s">
        <v>34</v>
      </c>
      <c r="D653">
        <f>SUMIFS(招生人数!S:S,招生人数!B:B,B33,招生人数!C:C,C33)</f>
        <v>1</v>
      </c>
      <c r="E653">
        <f t="shared" si="24"/>
        <v>0.1</v>
      </c>
      <c r="F653" s="45">
        <v>2021</v>
      </c>
      <c r="G653" t="s">
        <v>193</v>
      </c>
    </row>
    <row r="654" spans="1:7">
      <c r="A654">
        <f>SUBTOTAL(103,C$1:C654)-1</f>
        <v>653</v>
      </c>
      <c r="B654" t="s">
        <v>25</v>
      </c>
      <c r="C654" t="s">
        <v>35</v>
      </c>
      <c r="D654">
        <f>SUMIFS(招生人数!S:S,招生人数!B:B,B34,招生人数!C:C,C34)</f>
        <v>0</v>
      </c>
      <c r="E654">
        <f t="shared" si="24"/>
        <v>0</v>
      </c>
      <c r="F654" s="45">
        <v>2021</v>
      </c>
      <c r="G654" t="s">
        <v>193</v>
      </c>
    </row>
    <row r="655" spans="1:7">
      <c r="A655">
        <f>SUBTOTAL(103,C$1:C655)-1</f>
        <v>654</v>
      </c>
      <c r="B655" t="s">
        <v>36</v>
      </c>
      <c r="C655" t="s">
        <v>37</v>
      </c>
      <c r="D655">
        <f>SUMIFS(招生人数!S:S,招生人数!B:B,B35,招生人数!C:C,C35)</f>
        <v>0</v>
      </c>
      <c r="E655">
        <f t="shared" si="24"/>
        <v>0</v>
      </c>
      <c r="F655" s="45">
        <v>2021</v>
      </c>
      <c r="G655" t="s">
        <v>193</v>
      </c>
    </row>
    <row r="656" spans="1:7">
      <c r="A656">
        <f>SUBTOTAL(103,C$1:C656)-1</f>
        <v>655</v>
      </c>
      <c r="B656" t="s">
        <v>36</v>
      </c>
      <c r="C656" t="s">
        <v>38</v>
      </c>
      <c r="D656">
        <f>SUMIFS(招生人数!S:S,招生人数!B:B,B36,招生人数!C:C,C36)</f>
        <v>0</v>
      </c>
      <c r="E656">
        <f t="shared" si="24"/>
        <v>0</v>
      </c>
      <c r="F656" s="45">
        <v>2021</v>
      </c>
      <c r="G656" t="s">
        <v>193</v>
      </c>
    </row>
    <row r="657" spans="1:7">
      <c r="A657">
        <f>SUBTOTAL(103,C$1:C657)-1</f>
        <v>656</v>
      </c>
      <c r="B657" t="s">
        <v>36</v>
      </c>
      <c r="C657" t="s">
        <v>39</v>
      </c>
      <c r="D657">
        <f>SUMIFS(招生人数!S:S,招生人数!B:B,B37,招生人数!C:C,C37)</f>
        <v>0</v>
      </c>
      <c r="E657">
        <f t="shared" si="24"/>
        <v>0</v>
      </c>
      <c r="F657" s="45">
        <v>2021</v>
      </c>
      <c r="G657" t="s">
        <v>193</v>
      </c>
    </row>
    <row r="658" spans="1:7">
      <c r="A658">
        <f>SUBTOTAL(103,C$1:C658)-1</f>
        <v>657</v>
      </c>
      <c r="B658" t="s">
        <v>36</v>
      </c>
      <c r="C658" t="s">
        <v>40</v>
      </c>
      <c r="D658">
        <f>SUMIFS(招生人数!S:S,招生人数!B:B,B38,招生人数!C:C,C38)</f>
        <v>0</v>
      </c>
      <c r="E658">
        <f t="shared" si="24"/>
        <v>0</v>
      </c>
      <c r="F658" s="45">
        <v>2021</v>
      </c>
      <c r="G658" t="s">
        <v>193</v>
      </c>
    </row>
    <row r="659" spans="1:7">
      <c r="A659">
        <f>SUBTOTAL(103,C$1:C659)-1</f>
        <v>658</v>
      </c>
      <c r="B659" t="s">
        <v>36</v>
      </c>
      <c r="C659" t="s">
        <v>121</v>
      </c>
      <c r="D659">
        <f>SUMIFS(招生人数!S:S,招生人数!B:B,B39,招生人数!C:C,C39)</f>
        <v>0</v>
      </c>
      <c r="E659">
        <f t="shared" si="24"/>
        <v>0</v>
      </c>
      <c r="F659" s="45">
        <v>2021</v>
      </c>
      <c r="G659" t="s">
        <v>193</v>
      </c>
    </row>
    <row r="660" spans="1:7">
      <c r="A660">
        <f>SUBTOTAL(103,C$1:C660)-1</f>
        <v>659</v>
      </c>
      <c r="B660" t="s">
        <v>36</v>
      </c>
      <c r="C660" t="s">
        <v>41</v>
      </c>
      <c r="D660">
        <f>SUMIFS(招生人数!S:S,招生人数!B:B,B40,招生人数!C:C,C40)</f>
        <v>0</v>
      </c>
      <c r="E660">
        <f t="shared" si="24"/>
        <v>0</v>
      </c>
      <c r="F660" s="45">
        <v>2021</v>
      </c>
      <c r="G660" t="s">
        <v>193</v>
      </c>
    </row>
    <row r="661" spans="1:7">
      <c r="A661">
        <f>SUBTOTAL(103,C$1:C661)-1</f>
        <v>660</v>
      </c>
      <c r="B661" t="s">
        <v>36</v>
      </c>
      <c r="C661" s="47" t="s">
        <v>122</v>
      </c>
      <c r="D661">
        <f>SUMIFS(招生人数!S:S,招生人数!B:B,B41,招生人数!C:C,C41)</f>
        <v>0</v>
      </c>
      <c r="E661">
        <f>ROUND((D661*0.095),2)*2</f>
        <v>0</v>
      </c>
      <c r="F661" s="45">
        <v>2021</v>
      </c>
      <c r="G661" t="s">
        <v>193</v>
      </c>
    </row>
    <row r="662" spans="1:7">
      <c r="A662">
        <f>SUBTOTAL(103,C$1:C662)-1</f>
        <v>661</v>
      </c>
      <c r="B662" t="s">
        <v>36</v>
      </c>
      <c r="C662" t="s">
        <v>123</v>
      </c>
      <c r="D662">
        <f>SUMIFS(招生人数!S:S,招生人数!B:B,B42,招生人数!C:C,C42)</f>
        <v>0</v>
      </c>
      <c r="E662">
        <f t="shared" ref="E662:E681" si="25">ROUND((D662*0.095),2)</f>
        <v>0</v>
      </c>
      <c r="F662" s="45">
        <v>2021</v>
      </c>
      <c r="G662" t="s">
        <v>193</v>
      </c>
    </row>
    <row r="663" spans="1:7">
      <c r="A663">
        <f>SUBTOTAL(103,C$1:C663)-1</f>
        <v>662</v>
      </c>
      <c r="B663" t="s">
        <v>36</v>
      </c>
      <c r="C663" t="s">
        <v>42</v>
      </c>
      <c r="D663">
        <f>SUMIFS(招生人数!S:S,招生人数!B:B,B43,招生人数!C:C,C43)</f>
        <v>0</v>
      </c>
      <c r="E663">
        <f t="shared" si="25"/>
        <v>0</v>
      </c>
      <c r="F663" s="45">
        <v>2021</v>
      </c>
      <c r="G663" t="s">
        <v>193</v>
      </c>
    </row>
    <row r="664" spans="1:7">
      <c r="A664">
        <f>SUBTOTAL(103,C$1:C664)-1</f>
        <v>663</v>
      </c>
      <c r="B664" t="s">
        <v>36</v>
      </c>
      <c r="C664" t="s">
        <v>43</v>
      </c>
      <c r="D664">
        <f>SUMIFS(招生人数!S:S,招生人数!B:B,B44,招生人数!C:C,C44)</f>
        <v>0</v>
      </c>
      <c r="E664">
        <f t="shared" si="25"/>
        <v>0</v>
      </c>
      <c r="F664" s="45">
        <v>2021</v>
      </c>
      <c r="G664" t="s">
        <v>193</v>
      </c>
    </row>
    <row r="665" spans="1:7">
      <c r="A665">
        <f>SUBTOTAL(103,C$1:C665)-1</f>
        <v>664</v>
      </c>
      <c r="B665" t="s">
        <v>36</v>
      </c>
      <c r="C665" t="s">
        <v>124</v>
      </c>
      <c r="D665">
        <f>SUMIFS(招生人数!S:S,招生人数!B:B,B45,招生人数!C:C,C45)</f>
        <v>0</v>
      </c>
      <c r="E665">
        <f t="shared" si="25"/>
        <v>0</v>
      </c>
      <c r="F665" s="45">
        <v>2021</v>
      </c>
      <c r="G665" t="s">
        <v>193</v>
      </c>
    </row>
    <row r="666" spans="1:7">
      <c r="A666">
        <f>SUBTOTAL(103,C$1:C666)-1</f>
        <v>665</v>
      </c>
      <c r="B666" t="s">
        <v>36</v>
      </c>
      <c r="C666" t="s">
        <v>44</v>
      </c>
      <c r="D666">
        <f>SUMIFS(招生人数!S:S,招生人数!B:B,B46,招生人数!C:C,C46)</f>
        <v>0</v>
      </c>
      <c r="E666">
        <f t="shared" si="25"/>
        <v>0</v>
      </c>
      <c r="F666" s="45">
        <v>2021</v>
      </c>
      <c r="G666" t="s">
        <v>193</v>
      </c>
    </row>
    <row r="667" spans="1:7">
      <c r="A667">
        <f>SUBTOTAL(103,C$1:C667)-1</f>
        <v>666</v>
      </c>
      <c r="B667" t="s">
        <v>36</v>
      </c>
      <c r="C667" t="s">
        <v>45</v>
      </c>
      <c r="D667">
        <f>SUMIFS(招生人数!S:S,招生人数!B:B,B47,招生人数!C:C,C47)</f>
        <v>0</v>
      </c>
      <c r="E667">
        <f t="shared" si="25"/>
        <v>0</v>
      </c>
      <c r="F667" s="45">
        <v>2021</v>
      </c>
      <c r="G667" t="s">
        <v>193</v>
      </c>
    </row>
    <row r="668" spans="1:7">
      <c r="A668">
        <f>SUBTOTAL(103,C$1:C668)-1</f>
        <v>667</v>
      </c>
      <c r="B668" t="s">
        <v>36</v>
      </c>
      <c r="C668" t="s">
        <v>46</v>
      </c>
      <c r="D668">
        <f>SUMIFS(招生人数!S:S,招生人数!B:B,B48,招生人数!C:C,C48)</f>
        <v>0</v>
      </c>
      <c r="E668">
        <f t="shared" si="25"/>
        <v>0</v>
      </c>
      <c r="F668" s="45">
        <v>2021</v>
      </c>
      <c r="G668" t="s">
        <v>193</v>
      </c>
    </row>
    <row r="669" spans="1:7">
      <c r="A669">
        <f>SUBTOTAL(103,C$1:C669)-1</f>
        <v>668</v>
      </c>
      <c r="B669" t="s">
        <v>36</v>
      </c>
      <c r="C669" t="s">
        <v>47</v>
      </c>
      <c r="D669">
        <f>SUMIFS(招生人数!S:S,招生人数!B:B,B49,招生人数!C:C,C49)</f>
        <v>0</v>
      </c>
      <c r="E669">
        <f t="shared" si="25"/>
        <v>0</v>
      </c>
      <c r="F669" s="45">
        <v>2021</v>
      </c>
      <c r="G669" t="s">
        <v>193</v>
      </c>
    </row>
    <row r="670" spans="1:7">
      <c r="A670">
        <f>SUBTOTAL(103,C$1:C670)-1</f>
        <v>669</v>
      </c>
      <c r="B670" t="s">
        <v>36</v>
      </c>
      <c r="C670" t="s">
        <v>48</v>
      </c>
      <c r="D670">
        <f>SUMIFS(招生人数!S:S,招生人数!B:B,B50,招生人数!C:C,C50)</f>
        <v>0</v>
      </c>
      <c r="E670">
        <f t="shared" si="25"/>
        <v>0</v>
      </c>
      <c r="F670" s="45">
        <v>2021</v>
      </c>
      <c r="G670" t="s">
        <v>193</v>
      </c>
    </row>
    <row r="671" spans="1:7">
      <c r="A671">
        <f>SUBTOTAL(103,C$1:C671)-1</f>
        <v>670</v>
      </c>
      <c r="B671" t="s">
        <v>36</v>
      </c>
      <c r="C671" t="s">
        <v>125</v>
      </c>
      <c r="D671">
        <f>SUMIFS(招生人数!S:S,招生人数!B:B,B51,招生人数!C:C,C51)</f>
        <v>0</v>
      </c>
      <c r="E671">
        <f t="shared" si="25"/>
        <v>0</v>
      </c>
      <c r="F671" s="45">
        <v>2021</v>
      </c>
      <c r="G671" t="s">
        <v>193</v>
      </c>
    </row>
    <row r="672" spans="1:7">
      <c r="A672">
        <f>SUBTOTAL(103,C$1:C672)-1</f>
        <v>671</v>
      </c>
      <c r="B672" t="s">
        <v>49</v>
      </c>
      <c r="C672" t="s">
        <v>50</v>
      </c>
      <c r="D672">
        <f>SUMIFS(招生人数!S:S,招生人数!B:B,B52,招生人数!C:C,C52)</f>
        <v>28</v>
      </c>
      <c r="E672">
        <f t="shared" si="25"/>
        <v>2.66</v>
      </c>
      <c r="F672" s="45">
        <v>2021</v>
      </c>
      <c r="G672" t="s">
        <v>193</v>
      </c>
    </row>
    <row r="673" spans="1:7">
      <c r="A673">
        <f>SUBTOTAL(103,C$1:C673)-1</f>
        <v>672</v>
      </c>
      <c r="B673" t="s">
        <v>49</v>
      </c>
      <c r="C673" t="s">
        <v>51</v>
      </c>
      <c r="D673">
        <f>SUMIFS(招生人数!S:S,招生人数!B:B,B53,招生人数!C:C,C53)</f>
        <v>0</v>
      </c>
      <c r="E673">
        <f t="shared" si="25"/>
        <v>0</v>
      </c>
      <c r="F673" s="45">
        <v>2021</v>
      </c>
      <c r="G673" t="s">
        <v>193</v>
      </c>
    </row>
    <row r="674" spans="1:7">
      <c r="A674">
        <f>SUBTOTAL(103,C$1:C674)-1</f>
        <v>673</v>
      </c>
      <c r="B674" t="s">
        <v>49</v>
      </c>
      <c r="C674" t="s">
        <v>52</v>
      </c>
      <c r="D674">
        <f>SUMIFS(招生人数!S:S,招生人数!B:B,B54,招生人数!C:C,C54)</f>
        <v>0</v>
      </c>
      <c r="E674">
        <f t="shared" si="25"/>
        <v>0</v>
      </c>
      <c r="F674" s="45">
        <v>2021</v>
      </c>
      <c r="G674" t="s">
        <v>193</v>
      </c>
    </row>
    <row r="675" spans="1:7">
      <c r="A675">
        <f>SUBTOTAL(103,C$1:C675)-1</f>
        <v>674</v>
      </c>
      <c r="B675" t="s">
        <v>49</v>
      </c>
      <c r="C675" t="s">
        <v>53</v>
      </c>
      <c r="D675">
        <f>SUMIFS(招生人数!S:S,招生人数!B:B,B55,招生人数!C:C,C55)</f>
        <v>41</v>
      </c>
      <c r="E675">
        <f t="shared" si="25"/>
        <v>3.9</v>
      </c>
      <c r="F675" s="45">
        <v>2021</v>
      </c>
      <c r="G675" t="s">
        <v>193</v>
      </c>
    </row>
    <row r="676" spans="1:7">
      <c r="A676">
        <f>SUBTOTAL(103,C$1:C676)-1</f>
        <v>675</v>
      </c>
      <c r="B676" t="s">
        <v>49</v>
      </c>
      <c r="C676" t="s">
        <v>54</v>
      </c>
      <c r="D676">
        <f>SUMIFS(招生人数!S:S,招生人数!B:B,B56,招生人数!C:C,C56)</f>
        <v>0</v>
      </c>
      <c r="E676">
        <f t="shared" si="25"/>
        <v>0</v>
      </c>
      <c r="F676" s="45">
        <v>2021</v>
      </c>
      <c r="G676" t="s">
        <v>193</v>
      </c>
    </row>
    <row r="677" spans="1:7">
      <c r="A677">
        <f>SUBTOTAL(103,C$1:C677)-1</f>
        <v>676</v>
      </c>
      <c r="B677" t="s">
        <v>49</v>
      </c>
      <c r="C677" t="s">
        <v>126</v>
      </c>
      <c r="D677">
        <f>SUMIFS(招生人数!S:S,招生人数!B:B,B57,招生人数!C:C,C57)</f>
        <v>0</v>
      </c>
      <c r="E677">
        <f t="shared" si="25"/>
        <v>0</v>
      </c>
      <c r="F677" s="45">
        <v>2021</v>
      </c>
      <c r="G677" t="s">
        <v>193</v>
      </c>
    </row>
    <row r="678" spans="1:7">
      <c r="A678">
        <f>SUBTOTAL(103,C$1:C678)-1</f>
        <v>677</v>
      </c>
      <c r="B678" t="s">
        <v>49</v>
      </c>
      <c r="C678" t="s">
        <v>55</v>
      </c>
      <c r="D678">
        <f>SUMIFS(招生人数!S:S,招生人数!B:B,B58,招生人数!C:C,C58)</f>
        <v>43</v>
      </c>
      <c r="E678">
        <f t="shared" si="25"/>
        <v>4.09</v>
      </c>
      <c r="F678" s="45">
        <v>2021</v>
      </c>
      <c r="G678" t="s">
        <v>193</v>
      </c>
    </row>
    <row r="679" spans="1:7">
      <c r="A679">
        <f>SUBTOTAL(103,C$1:C679)-1</f>
        <v>678</v>
      </c>
      <c r="B679" t="s">
        <v>49</v>
      </c>
      <c r="C679" t="s">
        <v>56</v>
      </c>
      <c r="D679">
        <f>SUMIFS(招生人数!S:S,招生人数!B:B,B59,招生人数!C:C,C59)</f>
        <v>10</v>
      </c>
      <c r="E679">
        <f t="shared" si="25"/>
        <v>0.95</v>
      </c>
      <c r="F679" s="45">
        <v>2021</v>
      </c>
      <c r="G679" t="s">
        <v>193</v>
      </c>
    </row>
    <row r="680" spans="1:7">
      <c r="A680">
        <f>SUBTOTAL(103,C$1:C680)-1</f>
        <v>679</v>
      </c>
      <c r="B680" t="s">
        <v>49</v>
      </c>
      <c r="C680" t="s">
        <v>57</v>
      </c>
      <c r="D680">
        <f>SUMIFS(招生人数!S:S,招生人数!B:B,B60,招生人数!C:C,C60)</f>
        <v>20</v>
      </c>
      <c r="E680">
        <f t="shared" si="25"/>
        <v>1.9</v>
      </c>
      <c r="F680" s="45">
        <v>2021</v>
      </c>
      <c r="G680" t="s">
        <v>193</v>
      </c>
    </row>
    <row r="681" spans="1:7">
      <c r="A681">
        <f>SUBTOTAL(103,C$1:C681)-1</f>
        <v>680</v>
      </c>
      <c r="B681" t="s">
        <v>49</v>
      </c>
      <c r="C681" t="s">
        <v>58</v>
      </c>
      <c r="D681">
        <f>SUMIFS(招生人数!S:S,招生人数!B:B,B61,招生人数!C:C,C61)</f>
        <v>0</v>
      </c>
      <c r="E681">
        <f t="shared" si="25"/>
        <v>0</v>
      </c>
      <c r="F681" s="45">
        <v>2021</v>
      </c>
      <c r="G681" t="s">
        <v>193</v>
      </c>
    </row>
    <row r="682" spans="1:7">
      <c r="A682">
        <f>SUBTOTAL(103,C$1:C682)-1</f>
        <v>681</v>
      </c>
      <c r="B682" t="s">
        <v>49</v>
      </c>
      <c r="C682" s="47" t="s">
        <v>127</v>
      </c>
      <c r="D682">
        <f>SUMIFS(招生人数!S:S,招生人数!B:B,B62,招生人数!C:C,C62)</f>
        <v>0</v>
      </c>
      <c r="E682">
        <f>ROUND((D682*0.095),2)*2</f>
        <v>0</v>
      </c>
      <c r="F682" s="45">
        <v>2021</v>
      </c>
      <c r="G682" t="s">
        <v>193</v>
      </c>
    </row>
    <row r="683" spans="1:7">
      <c r="A683">
        <f>SUBTOTAL(103,C$1:C683)-1</f>
        <v>682</v>
      </c>
      <c r="B683" t="s">
        <v>49</v>
      </c>
      <c r="C683" t="s">
        <v>59</v>
      </c>
      <c r="D683">
        <f>SUMIFS(招生人数!S:S,招生人数!B:B,B63,招生人数!C:C,C63)</f>
        <v>43</v>
      </c>
      <c r="E683">
        <f t="shared" ref="E683:E713" si="26">ROUND((D683*0.095),2)</f>
        <v>4.09</v>
      </c>
      <c r="F683" s="45">
        <v>2021</v>
      </c>
      <c r="G683" t="s">
        <v>193</v>
      </c>
    </row>
    <row r="684" spans="1:7">
      <c r="A684">
        <f>SUBTOTAL(103,C$1:C684)-1</f>
        <v>683</v>
      </c>
      <c r="B684" t="s">
        <v>49</v>
      </c>
      <c r="C684" t="s">
        <v>60</v>
      </c>
      <c r="D684">
        <f>SUMIFS(招生人数!S:S,招生人数!B:B,B64,招生人数!C:C,C64)</f>
        <v>0</v>
      </c>
      <c r="E684">
        <f t="shared" si="26"/>
        <v>0</v>
      </c>
      <c r="F684" s="45">
        <v>2021</v>
      </c>
      <c r="G684" t="s">
        <v>193</v>
      </c>
    </row>
    <row r="685" spans="1:7">
      <c r="A685">
        <f>SUBTOTAL(103,C$1:C685)-1</f>
        <v>684</v>
      </c>
      <c r="B685" t="s">
        <v>61</v>
      </c>
      <c r="C685" t="s">
        <v>62</v>
      </c>
      <c r="D685">
        <f>SUMIFS(招生人数!S:S,招生人数!B:B,B65,招生人数!C:C,C65)</f>
        <v>17</v>
      </c>
      <c r="E685">
        <f t="shared" si="26"/>
        <v>1.62</v>
      </c>
      <c r="F685" s="45">
        <v>2021</v>
      </c>
      <c r="G685" t="s">
        <v>193</v>
      </c>
    </row>
    <row r="686" spans="1:7">
      <c r="A686">
        <f>SUBTOTAL(103,C$1:C686)-1</f>
        <v>685</v>
      </c>
      <c r="B686" t="s">
        <v>61</v>
      </c>
      <c r="C686" t="s">
        <v>63</v>
      </c>
      <c r="D686">
        <f>SUMIFS(招生人数!S:S,招生人数!B:B,B66,招生人数!C:C,C66)</f>
        <v>0</v>
      </c>
      <c r="E686">
        <f t="shared" si="26"/>
        <v>0</v>
      </c>
      <c r="F686" s="45">
        <v>2021</v>
      </c>
      <c r="G686" t="s">
        <v>193</v>
      </c>
    </row>
    <row r="687" spans="1:7">
      <c r="A687">
        <f>SUBTOTAL(103,C$1:C687)-1</f>
        <v>686</v>
      </c>
      <c r="B687" t="s">
        <v>61</v>
      </c>
      <c r="C687" t="s">
        <v>64</v>
      </c>
      <c r="D687">
        <f>SUMIFS(招生人数!S:S,招生人数!B:B,B67,招生人数!C:C,C67)</f>
        <v>0</v>
      </c>
      <c r="E687">
        <f t="shared" si="26"/>
        <v>0</v>
      </c>
      <c r="F687" s="45">
        <v>2021</v>
      </c>
      <c r="G687" t="s">
        <v>193</v>
      </c>
    </row>
    <row r="688" spans="1:7">
      <c r="A688">
        <f>SUBTOTAL(103,C$1:C688)-1</f>
        <v>687</v>
      </c>
      <c r="B688" t="s">
        <v>61</v>
      </c>
      <c r="C688" t="s">
        <v>65</v>
      </c>
      <c r="D688">
        <f>SUMIFS(招生人数!S:S,招生人数!B:B,B68,招生人数!C:C,C68)</f>
        <v>19</v>
      </c>
      <c r="E688">
        <f t="shared" si="26"/>
        <v>1.81</v>
      </c>
      <c r="F688" s="45">
        <v>2021</v>
      </c>
      <c r="G688" t="s">
        <v>193</v>
      </c>
    </row>
    <row r="689" spans="1:7">
      <c r="A689">
        <f>SUBTOTAL(103,C$1:C689)-1</f>
        <v>688</v>
      </c>
      <c r="B689" t="s">
        <v>61</v>
      </c>
      <c r="C689" t="s">
        <v>136</v>
      </c>
      <c r="D689">
        <f>SUMIFS(招生人数!S:S,招生人数!B:B,B69,招生人数!C:C,C69)</f>
        <v>64</v>
      </c>
      <c r="E689">
        <f t="shared" si="26"/>
        <v>6.08</v>
      </c>
      <c r="F689" s="45">
        <v>2021</v>
      </c>
      <c r="G689" t="s">
        <v>193</v>
      </c>
    </row>
    <row r="690" spans="1:7">
      <c r="A690">
        <f>SUBTOTAL(103,C$1:C690)-1</f>
        <v>689</v>
      </c>
      <c r="B690" t="s">
        <v>61</v>
      </c>
      <c r="C690" t="s">
        <v>128</v>
      </c>
      <c r="D690">
        <f>SUMIFS(招生人数!S:S,招生人数!B:B,B70,招生人数!C:C,C70)</f>
        <v>19</v>
      </c>
      <c r="E690">
        <f t="shared" si="26"/>
        <v>1.81</v>
      </c>
      <c r="F690" s="45">
        <v>2021</v>
      </c>
      <c r="G690" t="s">
        <v>193</v>
      </c>
    </row>
    <row r="691" spans="1:7">
      <c r="A691">
        <f>SUBTOTAL(103,C$1:C691)-1</f>
        <v>690</v>
      </c>
      <c r="B691" t="s">
        <v>66</v>
      </c>
      <c r="C691" t="s">
        <v>129</v>
      </c>
      <c r="D691">
        <f>SUMIFS(招生人数!S:S,招生人数!B:B,B71,招生人数!C:C,C71)</f>
        <v>10</v>
      </c>
      <c r="E691">
        <f t="shared" si="26"/>
        <v>0.95</v>
      </c>
      <c r="F691" s="45">
        <v>2021</v>
      </c>
      <c r="G691" t="s">
        <v>193</v>
      </c>
    </row>
    <row r="692" spans="1:7">
      <c r="A692">
        <f>SUBTOTAL(103,C$1:C692)-1</f>
        <v>691</v>
      </c>
      <c r="B692" t="s">
        <v>66</v>
      </c>
      <c r="C692" t="s">
        <v>130</v>
      </c>
      <c r="D692">
        <f>SUMIFS(招生人数!S:S,招生人数!B:B,B72,招生人数!C:C,C72)</f>
        <v>0</v>
      </c>
      <c r="E692">
        <f t="shared" si="26"/>
        <v>0</v>
      </c>
      <c r="F692" s="45">
        <v>2021</v>
      </c>
      <c r="G692" t="s">
        <v>193</v>
      </c>
    </row>
    <row r="693" spans="1:7">
      <c r="A693">
        <f>SUBTOTAL(103,C$1:C693)-1</f>
        <v>692</v>
      </c>
      <c r="B693" t="s">
        <v>66</v>
      </c>
      <c r="C693" t="s">
        <v>67</v>
      </c>
      <c r="D693">
        <f>SUMIFS(招生人数!S:S,招生人数!B:B,B73,招生人数!C:C,C73)</f>
        <v>0</v>
      </c>
      <c r="E693">
        <f t="shared" si="26"/>
        <v>0</v>
      </c>
      <c r="F693" s="45">
        <v>2021</v>
      </c>
      <c r="G693" t="s">
        <v>193</v>
      </c>
    </row>
    <row r="694" spans="1:7">
      <c r="A694">
        <f>SUBTOTAL(103,C$1:C694)-1</f>
        <v>693</v>
      </c>
      <c r="B694" t="s">
        <v>66</v>
      </c>
      <c r="C694" t="s">
        <v>68</v>
      </c>
      <c r="D694">
        <f>SUMIFS(招生人数!S:S,招生人数!B:B,B74,招生人数!C:C,C74)</f>
        <v>16</v>
      </c>
      <c r="E694">
        <f t="shared" si="26"/>
        <v>1.52</v>
      </c>
      <c r="F694" s="45">
        <v>2021</v>
      </c>
      <c r="G694" t="s">
        <v>193</v>
      </c>
    </row>
    <row r="695" spans="1:7">
      <c r="A695">
        <f>SUBTOTAL(103,C$1:C695)-1</f>
        <v>694</v>
      </c>
      <c r="B695" t="s">
        <v>66</v>
      </c>
      <c r="C695" t="s">
        <v>69</v>
      </c>
      <c r="D695">
        <f>SUMIFS(招生人数!S:S,招生人数!B:B,B75,招生人数!C:C,C75)</f>
        <v>7</v>
      </c>
      <c r="E695">
        <f t="shared" si="26"/>
        <v>0.67</v>
      </c>
      <c r="F695" s="45">
        <v>2021</v>
      </c>
      <c r="G695" t="s">
        <v>193</v>
      </c>
    </row>
    <row r="696" spans="1:7">
      <c r="A696">
        <f>SUBTOTAL(103,C$1:C696)-1</f>
        <v>695</v>
      </c>
      <c r="B696" t="s">
        <v>66</v>
      </c>
      <c r="C696" t="s">
        <v>70</v>
      </c>
      <c r="D696">
        <f>SUMIFS(招生人数!S:S,招生人数!B:B,B76,招生人数!C:C,C76)</f>
        <v>0</v>
      </c>
      <c r="E696">
        <f t="shared" si="26"/>
        <v>0</v>
      </c>
      <c r="F696" s="45">
        <v>2021</v>
      </c>
      <c r="G696" t="s">
        <v>193</v>
      </c>
    </row>
    <row r="697" spans="1:7">
      <c r="A697">
        <f>SUBTOTAL(103,C$1:C697)-1</f>
        <v>696</v>
      </c>
      <c r="B697" t="s">
        <v>66</v>
      </c>
      <c r="C697" t="s">
        <v>71</v>
      </c>
      <c r="D697">
        <f>SUMIFS(招生人数!S:S,招生人数!B:B,B77,招生人数!C:C,C77)</f>
        <v>0</v>
      </c>
      <c r="E697">
        <f t="shared" si="26"/>
        <v>0</v>
      </c>
      <c r="F697" s="45">
        <v>2021</v>
      </c>
      <c r="G697" t="s">
        <v>193</v>
      </c>
    </row>
    <row r="698" spans="1:7">
      <c r="A698">
        <f>SUBTOTAL(103,C$1:C698)-1</f>
        <v>697</v>
      </c>
      <c r="B698" t="s">
        <v>66</v>
      </c>
      <c r="C698" t="s">
        <v>72</v>
      </c>
      <c r="D698">
        <f>SUMIFS(招生人数!S:S,招生人数!B:B,B78,招生人数!C:C,C78)</f>
        <v>0</v>
      </c>
      <c r="E698">
        <f t="shared" si="26"/>
        <v>0</v>
      </c>
      <c r="F698" s="45">
        <v>2021</v>
      </c>
      <c r="G698" t="s">
        <v>193</v>
      </c>
    </row>
    <row r="699" spans="1:7">
      <c r="A699">
        <f>SUBTOTAL(103,C$1:C699)-1</f>
        <v>698</v>
      </c>
      <c r="B699" t="s">
        <v>66</v>
      </c>
      <c r="C699" t="s">
        <v>73</v>
      </c>
      <c r="D699">
        <f>SUMIFS(招生人数!S:S,招生人数!B:B,B79,招生人数!C:C,C79)</f>
        <v>0</v>
      </c>
      <c r="E699">
        <f t="shared" si="26"/>
        <v>0</v>
      </c>
      <c r="F699" s="45">
        <v>2021</v>
      </c>
      <c r="G699" t="s">
        <v>193</v>
      </c>
    </row>
    <row r="700" spans="1:7">
      <c r="A700">
        <f>SUBTOTAL(103,C$1:C700)-1</f>
        <v>699</v>
      </c>
      <c r="B700" t="s">
        <v>66</v>
      </c>
      <c r="C700" t="s">
        <v>74</v>
      </c>
      <c r="D700">
        <f>SUMIFS(招生人数!S:S,招生人数!B:B,B80,招生人数!C:C,C80)</f>
        <v>0</v>
      </c>
      <c r="E700">
        <f t="shared" si="26"/>
        <v>0</v>
      </c>
      <c r="F700" s="45">
        <v>2021</v>
      </c>
      <c r="G700" t="s">
        <v>193</v>
      </c>
    </row>
    <row r="701" spans="1:7">
      <c r="A701">
        <f>SUBTOTAL(103,C$1:C701)-1</f>
        <v>700</v>
      </c>
      <c r="B701" t="s">
        <v>75</v>
      </c>
      <c r="C701" t="s">
        <v>76</v>
      </c>
      <c r="D701">
        <f>SUMIFS(招生人数!S:S,招生人数!B:B,B81,招生人数!C:C,C81)</f>
        <v>14</v>
      </c>
      <c r="E701">
        <f t="shared" si="26"/>
        <v>1.33</v>
      </c>
      <c r="F701" s="45">
        <v>2021</v>
      </c>
      <c r="G701" t="s">
        <v>193</v>
      </c>
    </row>
    <row r="702" spans="1:7">
      <c r="A702">
        <f>SUBTOTAL(103,C$1:C702)-1</f>
        <v>701</v>
      </c>
      <c r="B702" t="s">
        <v>75</v>
      </c>
      <c r="C702" t="s">
        <v>77</v>
      </c>
      <c r="D702">
        <f>SUMIFS(招生人数!S:S,招生人数!B:B,B82,招生人数!C:C,C82)</f>
        <v>69</v>
      </c>
      <c r="E702">
        <f t="shared" si="26"/>
        <v>6.56</v>
      </c>
      <c r="F702" s="45">
        <v>2021</v>
      </c>
      <c r="G702" t="s">
        <v>193</v>
      </c>
    </row>
    <row r="703" spans="1:7">
      <c r="A703">
        <f>SUBTOTAL(103,C$1:C703)-1</f>
        <v>702</v>
      </c>
      <c r="B703" t="s">
        <v>75</v>
      </c>
      <c r="C703" t="s">
        <v>78</v>
      </c>
      <c r="D703">
        <f>SUMIFS(招生人数!S:S,招生人数!B:B,B83,招生人数!C:C,C83)</f>
        <v>0</v>
      </c>
      <c r="E703">
        <f t="shared" si="26"/>
        <v>0</v>
      </c>
      <c r="F703" s="45">
        <v>2021</v>
      </c>
      <c r="G703" t="s">
        <v>193</v>
      </c>
    </row>
    <row r="704" spans="1:7">
      <c r="A704">
        <f>SUBTOTAL(103,C$1:C704)-1</f>
        <v>703</v>
      </c>
      <c r="B704" t="s">
        <v>75</v>
      </c>
      <c r="C704" t="s">
        <v>131</v>
      </c>
      <c r="D704">
        <f>SUMIFS(招生人数!S:S,招生人数!B:B,B84,招生人数!C:C,C84)</f>
        <v>44</v>
      </c>
      <c r="E704">
        <f t="shared" si="26"/>
        <v>4.18</v>
      </c>
      <c r="F704" s="45">
        <v>2021</v>
      </c>
      <c r="G704" t="s">
        <v>193</v>
      </c>
    </row>
    <row r="705" spans="1:7">
      <c r="A705">
        <f>SUBTOTAL(103,C$1:C705)-1</f>
        <v>704</v>
      </c>
      <c r="B705" t="s">
        <v>75</v>
      </c>
      <c r="C705" t="s">
        <v>79</v>
      </c>
      <c r="D705">
        <f>SUMIFS(招生人数!S:S,招生人数!B:B,B85,招生人数!C:C,C85)</f>
        <v>18</v>
      </c>
      <c r="E705">
        <f t="shared" si="26"/>
        <v>1.71</v>
      </c>
      <c r="F705" s="45">
        <v>2021</v>
      </c>
      <c r="G705" t="s">
        <v>193</v>
      </c>
    </row>
    <row r="706" spans="1:7">
      <c r="A706">
        <f>SUBTOTAL(103,C$1:C706)-1</f>
        <v>705</v>
      </c>
      <c r="B706" t="s">
        <v>75</v>
      </c>
      <c r="C706" t="s">
        <v>80</v>
      </c>
      <c r="D706">
        <f>SUMIFS(招生人数!S:S,招生人数!B:B,B86,招生人数!C:C,C86)</f>
        <v>61</v>
      </c>
      <c r="E706">
        <f t="shared" si="26"/>
        <v>5.8</v>
      </c>
      <c r="F706" s="45">
        <v>2021</v>
      </c>
      <c r="G706" t="s">
        <v>193</v>
      </c>
    </row>
    <row r="707" spans="1:7">
      <c r="A707">
        <f>SUBTOTAL(103,C$1:C707)-1</f>
        <v>706</v>
      </c>
      <c r="B707" t="s">
        <v>75</v>
      </c>
      <c r="C707" t="s">
        <v>81</v>
      </c>
      <c r="D707">
        <f>SUMIFS(招生人数!S:S,招生人数!B:B,B87,招生人数!C:C,C87)</f>
        <v>7</v>
      </c>
      <c r="E707">
        <f t="shared" si="26"/>
        <v>0.67</v>
      </c>
      <c r="F707" s="45">
        <v>2021</v>
      </c>
      <c r="G707" t="s">
        <v>193</v>
      </c>
    </row>
    <row r="708" spans="1:7">
      <c r="A708">
        <f>SUBTOTAL(103,C$1:C708)-1</f>
        <v>707</v>
      </c>
      <c r="B708" t="s">
        <v>75</v>
      </c>
      <c r="C708" t="s">
        <v>82</v>
      </c>
      <c r="D708">
        <f>SUMIFS(招生人数!S:S,招生人数!B:B,B88,招生人数!C:C,C88)</f>
        <v>46</v>
      </c>
      <c r="E708">
        <f t="shared" si="26"/>
        <v>4.37</v>
      </c>
      <c r="F708" s="45">
        <v>2021</v>
      </c>
      <c r="G708" t="s">
        <v>193</v>
      </c>
    </row>
    <row r="709" spans="1:7">
      <c r="A709">
        <f>SUBTOTAL(103,C$1:C709)-1</f>
        <v>708</v>
      </c>
      <c r="B709" t="s">
        <v>75</v>
      </c>
      <c r="C709" t="s">
        <v>83</v>
      </c>
      <c r="D709">
        <f>SUMIFS(招生人数!S:S,招生人数!B:B,B89,招生人数!C:C,C89)</f>
        <v>47</v>
      </c>
      <c r="E709">
        <f t="shared" si="26"/>
        <v>4.47</v>
      </c>
      <c r="F709" s="45">
        <v>2021</v>
      </c>
      <c r="G709" t="s">
        <v>193</v>
      </c>
    </row>
    <row r="710" spans="1:7">
      <c r="A710">
        <f>SUBTOTAL(103,C$1:C710)-1</f>
        <v>709</v>
      </c>
      <c r="B710" t="s">
        <v>75</v>
      </c>
      <c r="C710" t="s">
        <v>84</v>
      </c>
      <c r="D710">
        <f>SUMIFS(招生人数!S:S,招生人数!B:B,B90,招生人数!C:C,C90)</f>
        <v>8</v>
      </c>
      <c r="E710">
        <f t="shared" si="26"/>
        <v>0.76</v>
      </c>
      <c r="F710" s="45">
        <v>2021</v>
      </c>
      <c r="G710" t="s">
        <v>193</v>
      </c>
    </row>
    <row r="711" spans="1:7">
      <c r="A711">
        <f>SUBTOTAL(103,C$1:C711)-1</f>
        <v>710</v>
      </c>
      <c r="B711" t="s">
        <v>75</v>
      </c>
      <c r="C711" t="s">
        <v>132</v>
      </c>
      <c r="D711">
        <f>SUMIFS(招生人数!S:S,招生人数!B:B,B91,招生人数!C:C,C91)</f>
        <v>72</v>
      </c>
      <c r="E711">
        <f t="shared" si="26"/>
        <v>6.84</v>
      </c>
      <c r="F711" s="45">
        <v>2021</v>
      </c>
      <c r="G711" t="s">
        <v>193</v>
      </c>
    </row>
    <row r="712" spans="1:7">
      <c r="A712">
        <f>SUBTOTAL(103,C$1:C712)-1</f>
        <v>711</v>
      </c>
      <c r="B712" t="s">
        <v>75</v>
      </c>
      <c r="C712" t="s">
        <v>85</v>
      </c>
      <c r="D712">
        <f>SUMIFS(招生人数!S:S,招生人数!B:B,B92,招生人数!C:C,C92)</f>
        <v>18</v>
      </c>
      <c r="E712">
        <f t="shared" si="26"/>
        <v>1.71</v>
      </c>
      <c r="F712" s="45">
        <v>2021</v>
      </c>
      <c r="G712" t="s">
        <v>193</v>
      </c>
    </row>
    <row r="713" spans="1:7">
      <c r="A713">
        <f>SUBTOTAL(103,C$1:C713)-1</f>
        <v>712</v>
      </c>
      <c r="B713" t="s">
        <v>75</v>
      </c>
      <c r="C713" t="s">
        <v>137</v>
      </c>
      <c r="D713">
        <f>SUMIFS(招生人数!S:S,招生人数!B:B,B93,招生人数!C:C,C93)</f>
        <v>0</v>
      </c>
      <c r="E713">
        <f t="shared" si="26"/>
        <v>0</v>
      </c>
      <c r="F713" s="45">
        <v>2021</v>
      </c>
      <c r="G713" t="s">
        <v>193</v>
      </c>
    </row>
    <row r="714" spans="1:7">
      <c r="A714">
        <f>SUBTOTAL(103,C$1:C714)-1</f>
        <v>713</v>
      </c>
      <c r="B714" t="s">
        <v>75</v>
      </c>
      <c r="C714" s="47" t="s">
        <v>133</v>
      </c>
      <c r="D714">
        <f>SUMIFS(招生人数!S:S,招生人数!B:B,B94,招生人数!C:C,C94)</f>
        <v>0</v>
      </c>
      <c r="E714">
        <f>ROUND((D714*0.38*0.4),2)</f>
        <v>0</v>
      </c>
      <c r="F714" s="45">
        <v>2021</v>
      </c>
      <c r="G714" t="s">
        <v>193</v>
      </c>
    </row>
    <row r="715" spans="1:7">
      <c r="A715">
        <f>SUBTOTAL(103,C$1:C715)-1</f>
        <v>714</v>
      </c>
      <c r="B715" t="s">
        <v>86</v>
      </c>
      <c r="C715" t="s">
        <v>19</v>
      </c>
      <c r="D715">
        <f>SUMIFS(招生人数!S:S,招生人数!B:B,B95,招生人数!C:C,C95)</f>
        <v>0</v>
      </c>
      <c r="E715">
        <f t="shared" ref="E715:E745" si="27">ROUND((D715*0.095),2)</f>
        <v>0</v>
      </c>
      <c r="F715" s="45">
        <v>2021</v>
      </c>
      <c r="G715" t="s">
        <v>193</v>
      </c>
    </row>
    <row r="716" spans="1:7">
      <c r="A716">
        <f>SUBTOTAL(103,C$1:C716)-1</f>
        <v>715</v>
      </c>
      <c r="B716" t="s">
        <v>86</v>
      </c>
      <c r="C716" t="s">
        <v>87</v>
      </c>
      <c r="D716">
        <f>SUMIFS(招生人数!S:S,招生人数!B:B,B96,招生人数!C:C,C96)</f>
        <v>54</v>
      </c>
      <c r="E716">
        <f t="shared" si="27"/>
        <v>5.13</v>
      </c>
      <c r="F716" s="45">
        <v>2021</v>
      </c>
      <c r="G716" t="s">
        <v>193</v>
      </c>
    </row>
    <row r="717" spans="1:7">
      <c r="A717">
        <f>SUBTOTAL(103,C$1:C717)-1</f>
        <v>716</v>
      </c>
      <c r="B717" t="s">
        <v>86</v>
      </c>
      <c r="C717" t="s">
        <v>88</v>
      </c>
      <c r="D717">
        <f>SUMIFS(招生人数!S:S,招生人数!B:B,B97,招生人数!C:C,C97)</f>
        <v>0</v>
      </c>
      <c r="E717">
        <f t="shared" si="27"/>
        <v>0</v>
      </c>
      <c r="F717" s="45">
        <v>2021</v>
      </c>
      <c r="G717" t="s">
        <v>193</v>
      </c>
    </row>
    <row r="718" spans="1:7">
      <c r="A718">
        <f>SUBTOTAL(103,C$1:C718)-1</f>
        <v>717</v>
      </c>
      <c r="B718" t="s">
        <v>86</v>
      </c>
      <c r="C718" t="s">
        <v>89</v>
      </c>
      <c r="D718">
        <f>SUMIFS(招生人数!S:S,招生人数!B:B,B98,招生人数!C:C,C98)</f>
        <v>8</v>
      </c>
      <c r="E718">
        <f t="shared" si="27"/>
        <v>0.76</v>
      </c>
      <c r="F718" s="45">
        <v>2021</v>
      </c>
      <c r="G718" t="s">
        <v>193</v>
      </c>
    </row>
    <row r="719" spans="1:7">
      <c r="A719">
        <f>SUBTOTAL(103,C$1:C719)-1</f>
        <v>718</v>
      </c>
      <c r="B719" t="s">
        <v>86</v>
      </c>
      <c r="C719" t="s">
        <v>90</v>
      </c>
      <c r="D719">
        <f>SUMIFS(招生人数!S:S,招生人数!B:B,B99,招生人数!C:C,C99)</f>
        <v>19</v>
      </c>
      <c r="E719">
        <f t="shared" si="27"/>
        <v>1.81</v>
      </c>
      <c r="F719" s="45">
        <v>2021</v>
      </c>
      <c r="G719" t="s">
        <v>193</v>
      </c>
    </row>
    <row r="720" spans="1:7">
      <c r="A720">
        <f>SUBTOTAL(103,C$1:C720)-1</f>
        <v>719</v>
      </c>
      <c r="B720" t="s">
        <v>91</v>
      </c>
      <c r="C720" t="s">
        <v>92</v>
      </c>
      <c r="D720">
        <f>SUMIFS(招生人数!S:S,招生人数!B:B,B100,招生人数!C:C,C100)</f>
        <v>0</v>
      </c>
      <c r="E720">
        <f t="shared" si="27"/>
        <v>0</v>
      </c>
      <c r="F720" s="45">
        <v>2021</v>
      </c>
      <c r="G720" t="s">
        <v>193</v>
      </c>
    </row>
    <row r="721" spans="1:7">
      <c r="A721">
        <f>SUBTOTAL(103,C$1:C721)-1</f>
        <v>720</v>
      </c>
      <c r="B721" t="s">
        <v>91</v>
      </c>
      <c r="C721" t="s">
        <v>93</v>
      </c>
      <c r="D721">
        <f>SUMIFS(招生人数!S:S,招生人数!B:B,B101,招生人数!C:C,C101)</f>
        <v>0</v>
      </c>
      <c r="E721">
        <f t="shared" si="27"/>
        <v>0</v>
      </c>
      <c r="F721" s="45">
        <v>2021</v>
      </c>
      <c r="G721" t="s">
        <v>193</v>
      </c>
    </row>
    <row r="722" spans="1:7">
      <c r="A722">
        <f>SUBTOTAL(103,C$1:C722)-1</f>
        <v>721</v>
      </c>
      <c r="B722" t="s">
        <v>91</v>
      </c>
      <c r="C722" t="s">
        <v>94</v>
      </c>
      <c r="D722">
        <f>SUMIFS(招生人数!S:S,招生人数!B:B,B102,招生人数!C:C,C102)</f>
        <v>0</v>
      </c>
      <c r="E722">
        <f t="shared" si="27"/>
        <v>0</v>
      </c>
      <c r="F722" s="45">
        <v>2021</v>
      </c>
      <c r="G722" t="s">
        <v>193</v>
      </c>
    </row>
    <row r="723" spans="1:7">
      <c r="A723">
        <f>SUBTOTAL(103,C$1:C723)-1</f>
        <v>722</v>
      </c>
      <c r="B723" t="s">
        <v>91</v>
      </c>
      <c r="C723" t="s">
        <v>95</v>
      </c>
      <c r="D723">
        <f>SUMIFS(招生人数!S:S,招生人数!B:B,B103,招生人数!C:C,C103)</f>
        <v>0</v>
      </c>
      <c r="E723">
        <f t="shared" si="27"/>
        <v>0</v>
      </c>
      <c r="F723" s="45">
        <v>2021</v>
      </c>
      <c r="G723" t="s">
        <v>193</v>
      </c>
    </row>
    <row r="724" spans="1:7">
      <c r="A724">
        <f>SUBTOTAL(103,C$1:C724)-1</f>
        <v>723</v>
      </c>
      <c r="B724" t="s">
        <v>91</v>
      </c>
      <c r="C724" t="s">
        <v>96</v>
      </c>
      <c r="D724">
        <f>SUMIFS(招生人数!S:S,招生人数!B:B,B104,招生人数!C:C,C104)</f>
        <v>0</v>
      </c>
      <c r="E724">
        <f t="shared" si="27"/>
        <v>0</v>
      </c>
      <c r="F724" s="45">
        <v>2021</v>
      </c>
      <c r="G724" t="s">
        <v>193</v>
      </c>
    </row>
    <row r="725" spans="1:7">
      <c r="A725">
        <f>SUBTOTAL(103,C$1:C725)-1</f>
        <v>724</v>
      </c>
      <c r="B725" t="s">
        <v>91</v>
      </c>
      <c r="C725" t="s">
        <v>97</v>
      </c>
      <c r="D725">
        <f>SUMIFS(招生人数!S:S,招生人数!B:B,B105,招生人数!C:C,C105)</f>
        <v>0</v>
      </c>
      <c r="E725">
        <f t="shared" si="27"/>
        <v>0</v>
      </c>
      <c r="F725" s="45">
        <v>2021</v>
      </c>
      <c r="G725" t="s">
        <v>193</v>
      </c>
    </row>
    <row r="726" spans="1:7">
      <c r="A726">
        <f>SUBTOTAL(103,C$1:C726)-1</f>
        <v>725</v>
      </c>
      <c r="B726" t="s">
        <v>91</v>
      </c>
      <c r="C726" t="s">
        <v>98</v>
      </c>
      <c r="D726">
        <f>SUMIFS(招生人数!S:S,招生人数!B:B,B106,招生人数!C:C,C106)</f>
        <v>0</v>
      </c>
      <c r="E726">
        <f t="shared" si="27"/>
        <v>0</v>
      </c>
      <c r="F726" s="45">
        <v>2021</v>
      </c>
      <c r="G726" t="s">
        <v>193</v>
      </c>
    </row>
    <row r="727" spans="1:7">
      <c r="A727">
        <f>SUBTOTAL(103,C$1:C727)-1</f>
        <v>726</v>
      </c>
      <c r="B727" t="s">
        <v>91</v>
      </c>
      <c r="C727" t="s">
        <v>99</v>
      </c>
      <c r="D727">
        <f>SUMIFS(招生人数!S:S,招生人数!B:B,B107,招生人数!C:C,C107)</f>
        <v>0</v>
      </c>
      <c r="E727">
        <f t="shared" si="27"/>
        <v>0</v>
      </c>
      <c r="F727" s="45">
        <v>2021</v>
      </c>
      <c r="G727" t="s">
        <v>193</v>
      </c>
    </row>
    <row r="728" spans="1:7">
      <c r="A728">
        <f>SUBTOTAL(103,C$1:C728)-1</f>
        <v>727</v>
      </c>
      <c r="B728" t="s">
        <v>91</v>
      </c>
      <c r="C728" t="s">
        <v>100</v>
      </c>
      <c r="D728">
        <f>SUMIFS(招生人数!S:S,招生人数!B:B,B108,招生人数!C:C,C108)</f>
        <v>0</v>
      </c>
      <c r="E728">
        <f t="shared" si="27"/>
        <v>0</v>
      </c>
      <c r="F728" s="45">
        <v>2021</v>
      </c>
      <c r="G728" t="s">
        <v>193</v>
      </c>
    </row>
    <row r="729" spans="1:7">
      <c r="A729">
        <f>SUBTOTAL(103,C$1:C729)-1</f>
        <v>728</v>
      </c>
      <c r="B729" t="s">
        <v>91</v>
      </c>
      <c r="C729" t="s">
        <v>101</v>
      </c>
      <c r="D729">
        <f>SUMIFS(招生人数!S:S,招生人数!B:B,B109,招生人数!C:C,C109)</f>
        <v>0</v>
      </c>
      <c r="E729">
        <f t="shared" si="27"/>
        <v>0</v>
      </c>
      <c r="F729" s="45">
        <v>2021</v>
      </c>
      <c r="G729" t="s">
        <v>193</v>
      </c>
    </row>
    <row r="730" spans="1:7">
      <c r="A730">
        <f>SUBTOTAL(103,C$1:C730)-1</f>
        <v>729</v>
      </c>
      <c r="B730" t="s">
        <v>91</v>
      </c>
      <c r="C730" t="s">
        <v>102</v>
      </c>
      <c r="D730">
        <f>SUMIFS(招生人数!S:S,招生人数!B:B,B110,招生人数!C:C,C110)</f>
        <v>0</v>
      </c>
      <c r="E730">
        <f t="shared" si="27"/>
        <v>0</v>
      </c>
      <c r="F730" s="45">
        <v>2021</v>
      </c>
      <c r="G730" t="s">
        <v>193</v>
      </c>
    </row>
    <row r="731" spans="1:7">
      <c r="A731">
        <f>SUBTOTAL(103,C$1:C731)-1</f>
        <v>730</v>
      </c>
      <c r="B731" t="s">
        <v>91</v>
      </c>
      <c r="C731" s="47" t="s">
        <v>103</v>
      </c>
      <c r="D731">
        <f>SUMIFS(招生人数!S:S,招生人数!B:B,B111,招生人数!C:C,C111)</f>
        <v>0</v>
      </c>
      <c r="E731">
        <f>ROUND((D731*0.095),2)*2</f>
        <v>0</v>
      </c>
      <c r="F731" s="45">
        <v>2021</v>
      </c>
      <c r="G731" t="s">
        <v>193</v>
      </c>
    </row>
    <row r="732" spans="1:7">
      <c r="A732">
        <f>SUBTOTAL(103,C$1:C732)-1</f>
        <v>731</v>
      </c>
      <c r="B732" t="s">
        <v>91</v>
      </c>
      <c r="C732" t="s">
        <v>104</v>
      </c>
      <c r="D732">
        <f>SUMIFS(招生人数!S:S,招生人数!B:B,B112,招生人数!C:C,C112)</f>
        <v>0</v>
      </c>
      <c r="E732">
        <f t="shared" si="27"/>
        <v>0</v>
      </c>
      <c r="F732" s="45">
        <v>2021</v>
      </c>
      <c r="G732" t="s">
        <v>193</v>
      </c>
    </row>
    <row r="733" spans="1:7">
      <c r="A733">
        <f>SUBTOTAL(103,C$1:C733)-1</f>
        <v>732</v>
      </c>
      <c r="B733" t="s">
        <v>105</v>
      </c>
      <c r="C733" t="s">
        <v>106</v>
      </c>
      <c r="D733">
        <f>SUMIFS(招生人数!S:S,招生人数!B:B,B113,招生人数!C:C,C113)</f>
        <v>109</v>
      </c>
      <c r="E733">
        <f t="shared" si="27"/>
        <v>10.36</v>
      </c>
      <c r="F733" s="45">
        <v>2021</v>
      </c>
      <c r="G733" t="s">
        <v>193</v>
      </c>
    </row>
    <row r="734" spans="1:7">
      <c r="A734">
        <f>SUBTOTAL(103,C$1:C734)-1</f>
        <v>733</v>
      </c>
      <c r="B734" t="s">
        <v>105</v>
      </c>
      <c r="C734" t="s">
        <v>107</v>
      </c>
      <c r="D734">
        <f>SUMIFS(招生人数!S:S,招生人数!B:B,B114,招生人数!C:C,C114)</f>
        <v>17</v>
      </c>
      <c r="E734">
        <f t="shared" si="27"/>
        <v>1.62</v>
      </c>
      <c r="F734" s="45">
        <v>2021</v>
      </c>
      <c r="G734" t="s">
        <v>193</v>
      </c>
    </row>
    <row r="735" spans="1:7">
      <c r="A735">
        <f>SUBTOTAL(103,C$1:C735)-1</f>
        <v>734</v>
      </c>
      <c r="B735" t="s">
        <v>105</v>
      </c>
      <c r="C735" t="s">
        <v>108</v>
      </c>
      <c r="D735">
        <f>SUMIFS(招生人数!S:S,招生人数!B:B,B115,招生人数!C:C,C115)</f>
        <v>0</v>
      </c>
      <c r="E735">
        <f t="shared" si="27"/>
        <v>0</v>
      </c>
      <c r="F735" s="45">
        <v>2021</v>
      </c>
      <c r="G735" t="s">
        <v>193</v>
      </c>
    </row>
    <row r="736" spans="1:7">
      <c r="A736">
        <f>SUBTOTAL(103,C$1:C736)-1</f>
        <v>735</v>
      </c>
      <c r="B736" t="s">
        <v>105</v>
      </c>
      <c r="C736" t="s">
        <v>109</v>
      </c>
      <c r="D736">
        <f>SUMIFS(招生人数!S:S,招生人数!B:B,B116,招生人数!C:C,C116)</f>
        <v>0</v>
      </c>
      <c r="E736">
        <f t="shared" si="27"/>
        <v>0</v>
      </c>
      <c r="F736" s="45">
        <v>2021</v>
      </c>
      <c r="G736" t="s">
        <v>193</v>
      </c>
    </row>
    <row r="737" spans="1:7">
      <c r="A737">
        <f>SUBTOTAL(103,C$1:C737)-1</f>
        <v>736</v>
      </c>
      <c r="B737" t="s">
        <v>105</v>
      </c>
      <c r="C737" t="s">
        <v>110</v>
      </c>
      <c r="D737">
        <f>SUMIFS(招生人数!S:S,招生人数!B:B,B117,招生人数!C:C,C117)</f>
        <v>12</v>
      </c>
      <c r="E737">
        <f t="shared" si="27"/>
        <v>1.14</v>
      </c>
      <c r="F737" s="45">
        <v>2021</v>
      </c>
      <c r="G737" t="s">
        <v>193</v>
      </c>
    </row>
    <row r="738" spans="1:7">
      <c r="A738">
        <f>SUBTOTAL(103,C$1:C738)-1</f>
        <v>737</v>
      </c>
      <c r="B738" t="s">
        <v>105</v>
      </c>
      <c r="C738" t="s">
        <v>138</v>
      </c>
      <c r="D738">
        <f>SUMIFS(招生人数!S:S,招生人数!B:B,B118,招生人数!C:C,C118)</f>
        <v>0</v>
      </c>
      <c r="E738">
        <f t="shared" si="27"/>
        <v>0</v>
      </c>
      <c r="F738" s="45">
        <v>2021</v>
      </c>
      <c r="G738" t="s">
        <v>193</v>
      </c>
    </row>
    <row r="739" spans="1:7">
      <c r="A739">
        <f>SUBTOTAL(103,C$1:C739)-1</f>
        <v>738</v>
      </c>
      <c r="B739" t="s">
        <v>105</v>
      </c>
      <c r="C739" t="s">
        <v>134</v>
      </c>
      <c r="D739">
        <f>SUMIFS(招生人数!S:S,招生人数!B:B,B119,招生人数!C:C,C119)</f>
        <v>92</v>
      </c>
      <c r="E739">
        <f t="shared" si="27"/>
        <v>8.74</v>
      </c>
      <c r="F739" s="45">
        <v>2021</v>
      </c>
      <c r="G739" t="s">
        <v>193</v>
      </c>
    </row>
    <row r="740" spans="1:7">
      <c r="A740">
        <f>SUBTOTAL(103,C$1:C740)-1</f>
        <v>739</v>
      </c>
      <c r="B740" t="s">
        <v>105</v>
      </c>
      <c r="C740" t="s">
        <v>111</v>
      </c>
      <c r="D740">
        <f>SUMIFS(招生人数!S:S,招生人数!B:B,B120,招生人数!C:C,C120)</f>
        <v>28</v>
      </c>
      <c r="E740">
        <f t="shared" si="27"/>
        <v>2.66</v>
      </c>
      <c r="F740" s="45">
        <v>2021</v>
      </c>
      <c r="G740" t="s">
        <v>193</v>
      </c>
    </row>
    <row r="741" spans="1:7">
      <c r="A741">
        <f>SUBTOTAL(103,C$1:C741)-1</f>
        <v>740</v>
      </c>
      <c r="B741" t="s">
        <v>105</v>
      </c>
      <c r="C741" t="s">
        <v>112</v>
      </c>
      <c r="D741">
        <f>SUMIFS(招生人数!S:S,招生人数!B:B,B121,招生人数!C:C,C121)</f>
        <v>39</v>
      </c>
      <c r="E741">
        <f t="shared" si="27"/>
        <v>3.71</v>
      </c>
      <c r="F741" s="45">
        <v>2021</v>
      </c>
      <c r="G741" t="s">
        <v>193</v>
      </c>
    </row>
    <row r="742" spans="1:7">
      <c r="A742">
        <f>SUBTOTAL(103,C$1:C742)-1</f>
        <v>741</v>
      </c>
      <c r="B742" t="s">
        <v>105</v>
      </c>
      <c r="C742" t="s">
        <v>113</v>
      </c>
      <c r="D742">
        <f>SUMIFS(招生人数!S:S,招生人数!B:B,B122,招生人数!C:C,C122)</f>
        <v>32</v>
      </c>
      <c r="E742">
        <f t="shared" si="27"/>
        <v>3.04</v>
      </c>
      <c r="F742" s="45">
        <v>2021</v>
      </c>
      <c r="G742" t="s">
        <v>193</v>
      </c>
    </row>
    <row r="743" spans="1:7">
      <c r="A743">
        <f>SUBTOTAL(103,C$1:C743)-1</f>
        <v>742</v>
      </c>
      <c r="B743" t="s">
        <v>105</v>
      </c>
      <c r="C743" s="47" t="s">
        <v>114</v>
      </c>
      <c r="D743">
        <f>SUMIFS(招生人数!S:S,招生人数!B:B,B123,招生人数!C:C,C123)</f>
        <v>43</v>
      </c>
      <c r="E743">
        <f>ROUND((D743*0.095),2)*2</f>
        <v>8.18</v>
      </c>
      <c r="F743" s="45">
        <v>2021</v>
      </c>
      <c r="G743" t="s">
        <v>193</v>
      </c>
    </row>
    <row r="744" spans="1:7">
      <c r="A744">
        <f>SUBTOTAL(103,C$1:C744)-1</f>
        <v>743</v>
      </c>
      <c r="B744" t="s">
        <v>105</v>
      </c>
      <c r="C744" t="s">
        <v>192</v>
      </c>
      <c r="D744">
        <f>SUMIFS(招生人数!S:S,招生人数!B:B,B124,招生人数!C:C,C124)</f>
        <v>0</v>
      </c>
      <c r="E744">
        <f t="shared" si="27"/>
        <v>0</v>
      </c>
      <c r="F744" s="45">
        <v>2021</v>
      </c>
      <c r="G744" t="s">
        <v>193</v>
      </c>
    </row>
    <row r="745" spans="1:7">
      <c r="A745">
        <f>SUBTOTAL(103,C$1:C745)-1</f>
        <v>744</v>
      </c>
      <c r="B745" t="s">
        <v>105</v>
      </c>
      <c r="C745" t="s">
        <v>115</v>
      </c>
      <c r="D745">
        <f>SUMIFS(招生人数!S:S,招生人数!B:B,B125,招生人数!C:C,C125)</f>
        <v>22</v>
      </c>
      <c r="E745">
        <f t="shared" si="27"/>
        <v>2.09</v>
      </c>
      <c r="F745" s="45">
        <v>2021</v>
      </c>
      <c r="G745" t="s">
        <v>193</v>
      </c>
    </row>
  </sheetData>
  <autoFilter ref="A1:AD745">
    <extLst/>
  </autoFilter>
  <pageMargins left="0.7" right="0.7" top="0.75" bottom="0.75" header="0.3" footer="0.3"/>
  <pageSetup paperSize="9" orientation="portrait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8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B1" sqref="B1:AK2"/>
    </sheetView>
  </sheetViews>
  <sheetFormatPr defaultColWidth="8.625" defaultRowHeight="14"/>
  <cols>
    <col min="1" max="2" width="7.875" style="2" customWidth="1"/>
    <col min="3" max="3" width="10" style="2" customWidth="1"/>
    <col min="4" max="4" width="12.75" style="2" customWidth="1"/>
    <col min="5" max="5" width="8.375" style="3" customWidth="1"/>
    <col min="6" max="7" width="5" style="2" customWidth="1"/>
    <col min="8" max="8" width="8.375" style="3" customWidth="1"/>
    <col min="9" max="10" width="5" style="2" customWidth="1"/>
    <col min="11" max="11" width="8.375" style="3" customWidth="1"/>
    <col min="12" max="12" width="5" style="2" customWidth="1"/>
    <col min="13" max="13" width="5.5" style="2" customWidth="1"/>
    <col min="14" max="14" width="8.375" style="3" customWidth="1"/>
    <col min="15" max="16" width="5.5" style="2" customWidth="1"/>
    <col min="17" max="17" width="8.375" style="3" customWidth="1"/>
    <col min="18" max="18" width="4.375" style="2" customWidth="1"/>
    <col min="19" max="19" width="5.5" style="2" customWidth="1"/>
    <col min="20" max="20" width="5" style="3" customWidth="1"/>
    <col min="21" max="21" width="5" style="2" customWidth="1"/>
    <col min="22" max="22" width="11.125" style="2" customWidth="1"/>
    <col min="23" max="23" width="6.75" style="2" customWidth="1"/>
    <col min="24" max="16384" width="8.625" style="2"/>
  </cols>
  <sheetData>
    <row r="1" ht="15.5" spans="1:23">
      <c r="A1" s="4" t="s">
        <v>1</v>
      </c>
      <c r="B1" s="5" t="s">
        <v>2</v>
      </c>
      <c r="C1" s="5" t="s">
        <v>194</v>
      </c>
      <c r="D1" s="6" t="s">
        <v>195</v>
      </c>
      <c r="E1" s="7" t="s">
        <v>196</v>
      </c>
      <c r="F1" s="8"/>
      <c r="G1" s="9"/>
      <c r="H1" s="7" t="s">
        <v>197</v>
      </c>
      <c r="I1" s="8"/>
      <c r="J1" s="9"/>
      <c r="K1" s="7" t="s">
        <v>198</v>
      </c>
      <c r="L1" s="8"/>
      <c r="M1" s="9"/>
      <c r="N1" s="7" t="s">
        <v>199</v>
      </c>
      <c r="O1" s="8"/>
      <c r="P1" s="9"/>
      <c r="Q1" s="7" t="s">
        <v>200</v>
      </c>
      <c r="R1" s="8"/>
      <c r="S1" s="9"/>
      <c r="T1" s="23" t="s">
        <v>156</v>
      </c>
      <c r="U1" s="23"/>
      <c r="V1" s="24" t="s">
        <v>116</v>
      </c>
      <c r="W1" s="24"/>
    </row>
    <row r="2" ht="15.5" spans="1:23">
      <c r="A2" s="4"/>
      <c r="B2" s="5"/>
      <c r="C2" s="5"/>
      <c r="D2" s="6" t="s">
        <v>201</v>
      </c>
      <c r="E2" s="10" t="s">
        <v>202</v>
      </c>
      <c r="F2" s="6" t="s">
        <v>201</v>
      </c>
      <c r="G2" s="6" t="s">
        <v>203</v>
      </c>
      <c r="H2" s="10" t="s">
        <v>202</v>
      </c>
      <c r="I2" s="6" t="s">
        <v>201</v>
      </c>
      <c r="J2" s="6" t="s">
        <v>203</v>
      </c>
      <c r="K2" s="10" t="s">
        <v>202</v>
      </c>
      <c r="L2" s="6" t="s">
        <v>201</v>
      </c>
      <c r="M2" s="6" t="s">
        <v>203</v>
      </c>
      <c r="N2" s="10" t="s">
        <v>202</v>
      </c>
      <c r="O2" s="6" t="s">
        <v>201</v>
      </c>
      <c r="P2" s="6" t="s">
        <v>203</v>
      </c>
      <c r="Q2" s="10" t="s">
        <v>202</v>
      </c>
      <c r="R2" s="6" t="s">
        <v>201</v>
      </c>
      <c r="S2" s="6" t="s">
        <v>203</v>
      </c>
      <c r="T2" s="10" t="s">
        <v>202</v>
      </c>
      <c r="U2" s="6" t="s">
        <v>201</v>
      </c>
      <c r="V2" s="24"/>
      <c r="W2" s="24"/>
    </row>
    <row r="3" ht="15.5" spans="1:23">
      <c r="A3" s="11">
        <v>1</v>
      </c>
      <c r="B3" s="11" t="s">
        <v>66</v>
      </c>
      <c r="C3" s="12" t="s">
        <v>129</v>
      </c>
      <c r="D3" s="12">
        <v>0</v>
      </c>
      <c r="E3" s="13">
        <v>17</v>
      </c>
      <c r="F3" s="12">
        <v>52</v>
      </c>
      <c r="G3" s="12">
        <f t="shared" ref="G3:G34" si="0">SUM(E3:F3)</f>
        <v>69</v>
      </c>
      <c r="H3" s="13">
        <v>2</v>
      </c>
      <c r="I3" s="12">
        <v>17</v>
      </c>
      <c r="J3" s="12">
        <f t="shared" ref="J3:J34" si="1">SUM(H3:I3)</f>
        <v>19</v>
      </c>
      <c r="K3" s="13">
        <v>11</v>
      </c>
      <c r="L3" s="12">
        <v>27</v>
      </c>
      <c r="M3" s="12">
        <f t="shared" ref="M3:M34" si="2">SUM(K3:L3)</f>
        <v>38</v>
      </c>
      <c r="N3" s="13">
        <v>1</v>
      </c>
      <c r="O3" s="12">
        <v>7</v>
      </c>
      <c r="P3" s="12">
        <f t="shared" ref="P3:P34" si="3">SUM(N3:O3)</f>
        <v>8</v>
      </c>
      <c r="Q3" s="13">
        <v>2</v>
      </c>
      <c r="R3" s="12">
        <v>8</v>
      </c>
      <c r="S3" s="12">
        <f t="shared" ref="S3:S34" si="4">SUM(Q3:R3)</f>
        <v>10</v>
      </c>
      <c r="T3" s="25">
        <f t="shared" ref="T3:T34" si="5">E3+H3+K3+N3+Q3</f>
        <v>33</v>
      </c>
      <c r="U3" s="26">
        <f t="shared" ref="U3:U34" si="6">D3+F3+I3+L3+O3+R3</f>
        <v>111</v>
      </c>
      <c r="V3" s="26">
        <f t="shared" ref="V3:V34" si="7">SUM(T3:U3)</f>
        <v>144</v>
      </c>
      <c r="W3" s="14"/>
    </row>
    <row r="4" ht="15.5" spans="1:23">
      <c r="A4" s="14"/>
      <c r="B4" s="11" t="s">
        <v>66</v>
      </c>
      <c r="C4" s="12" t="s">
        <v>130</v>
      </c>
      <c r="D4" s="12">
        <v>0</v>
      </c>
      <c r="E4" s="13">
        <v>9</v>
      </c>
      <c r="F4" s="12">
        <v>45</v>
      </c>
      <c r="G4" s="12">
        <f t="shared" si="0"/>
        <v>54</v>
      </c>
      <c r="H4" s="13">
        <v>1</v>
      </c>
      <c r="I4" s="12">
        <v>8</v>
      </c>
      <c r="J4" s="12">
        <f t="shared" si="1"/>
        <v>9</v>
      </c>
      <c r="K4" s="13">
        <v>7</v>
      </c>
      <c r="L4" s="12">
        <v>33</v>
      </c>
      <c r="M4" s="12">
        <f t="shared" si="2"/>
        <v>40</v>
      </c>
      <c r="N4" s="13">
        <v>2</v>
      </c>
      <c r="O4" s="12">
        <v>6</v>
      </c>
      <c r="P4" s="12">
        <f t="shared" si="3"/>
        <v>8</v>
      </c>
      <c r="Q4" s="13">
        <v>0</v>
      </c>
      <c r="R4" s="12">
        <v>0</v>
      </c>
      <c r="S4" s="12">
        <f t="shared" si="4"/>
        <v>0</v>
      </c>
      <c r="T4" s="25">
        <f t="shared" si="5"/>
        <v>19</v>
      </c>
      <c r="U4" s="26">
        <f t="shared" si="6"/>
        <v>92</v>
      </c>
      <c r="V4" s="26">
        <f t="shared" si="7"/>
        <v>111</v>
      </c>
      <c r="W4" s="14"/>
    </row>
    <row r="5" ht="15.5" spans="1:23">
      <c r="A5" s="14"/>
      <c r="B5" s="11" t="s">
        <v>66</v>
      </c>
      <c r="C5" s="12" t="s">
        <v>67</v>
      </c>
      <c r="D5" s="12">
        <v>0</v>
      </c>
      <c r="E5" s="13">
        <v>22</v>
      </c>
      <c r="F5" s="12">
        <v>27</v>
      </c>
      <c r="G5" s="12">
        <f t="shared" si="0"/>
        <v>49</v>
      </c>
      <c r="H5" s="13">
        <v>0</v>
      </c>
      <c r="I5" s="12">
        <v>0</v>
      </c>
      <c r="J5" s="12">
        <f t="shared" si="1"/>
        <v>0</v>
      </c>
      <c r="K5" s="13">
        <v>5</v>
      </c>
      <c r="L5" s="12">
        <v>8</v>
      </c>
      <c r="M5" s="12">
        <f t="shared" si="2"/>
        <v>13</v>
      </c>
      <c r="N5" s="13">
        <v>18</v>
      </c>
      <c r="O5" s="12">
        <v>13</v>
      </c>
      <c r="P5" s="12">
        <f t="shared" si="3"/>
        <v>31</v>
      </c>
      <c r="Q5" s="13">
        <v>0</v>
      </c>
      <c r="R5" s="12">
        <v>0</v>
      </c>
      <c r="S5" s="12">
        <f t="shared" si="4"/>
        <v>0</v>
      </c>
      <c r="T5" s="25">
        <f t="shared" si="5"/>
        <v>45</v>
      </c>
      <c r="U5" s="26">
        <f t="shared" si="6"/>
        <v>48</v>
      </c>
      <c r="V5" s="26">
        <f t="shared" si="7"/>
        <v>93</v>
      </c>
      <c r="W5" s="14"/>
    </row>
    <row r="6" ht="15.5" spans="1:23">
      <c r="A6" s="14"/>
      <c r="B6" s="11" t="s">
        <v>66</v>
      </c>
      <c r="C6" s="12" t="s">
        <v>68</v>
      </c>
      <c r="D6" s="12">
        <v>0</v>
      </c>
      <c r="E6" s="13">
        <v>5</v>
      </c>
      <c r="F6" s="12">
        <v>72</v>
      </c>
      <c r="G6" s="12">
        <f t="shared" si="0"/>
        <v>77</v>
      </c>
      <c r="H6" s="13">
        <v>7</v>
      </c>
      <c r="I6" s="12">
        <v>49</v>
      </c>
      <c r="J6" s="12">
        <f t="shared" si="1"/>
        <v>56</v>
      </c>
      <c r="K6" s="13">
        <v>3</v>
      </c>
      <c r="L6" s="12">
        <v>38</v>
      </c>
      <c r="M6" s="12">
        <f t="shared" si="2"/>
        <v>41</v>
      </c>
      <c r="N6" s="13">
        <v>2</v>
      </c>
      <c r="O6" s="12">
        <v>7</v>
      </c>
      <c r="P6" s="12">
        <f t="shared" si="3"/>
        <v>9</v>
      </c>
      <c r="Q6" s="13">
        <v>4</v>
      </c>
      <c r="R6" s="12">
        <v>12</v>
      </c>
      <c r="S6" s="12">
        <f t="shared" si="4"/>
        <v>16</v>
      </c>
      <c r="T6" s="25">
        <f t="shared" si="5"/>
        <v>21</v>
      </c>
      <c r="U6" s="26">
        <f t="shared" si="6"/>
        <v>178</v>
      </c>
      <c r="V6" s="26">
        <f t="shared" si="7"/>
        <v>199</v>
      </c>
      <c r="W6" s="14"/>
    </row>
    <row r="7" ht="15.5" spans="1:23">
      <c r="A7" s="14"/>
      <c r="B7" s="11" t="s">
        <v>66</v>
      </c>
      <c r="C7" s="12" t="s">
        <v>69</v>
      </c>
      <c r="D7" s="12">
        <v>11</v>
      </c>
      <c r="E7" s="13">
        <v>23</v>
      </c>
      <c r="F7" s="12">
        <v>43</v>
      </c>
      <c r="G7" s="12">
        <f t="shared" si="0"/>
        <v>66</v>
      </c>
      <c r="H7" s="13">
        <v>20</v>
      </c>
      <c r="I7" s="12">
        <v>30</v>
      </c>
      <c r="J7" s="12">
        <f t="shared" si="1"/>
        <v>50</v>
      </c>
      <c r="K7" s="13">
        <v>16</v>
      </c>
      <c r="L7" s="12">
        <v>27</v>
      </c>
      <c r="M7" s="12">
        <f t="shared" si="2"/>
        <v>43</v>
      </c>
      <c r="N7" s="13">
        <v>13</v>
      </c>
      <c r="O7" s="12">
        <v>19</v>
      </c>
      <c r="P7" s="12">
        <f t="shared" si="3"/>
        <v>32</v>
      </c>
      <c r="Q7" s="13">
        <v>6</v>
      </c>
      <c r="R7" s="12">
        <v>1</v>
      </c>
      <c r="S7" s="12">
        <f t="shared" si="4"/>
        <v>7</v>
      </c>
      <c r="T7" s="25">
        <f t="shared" si="5"/>
        <v>78</v>
      </c>
      <c r="U7" s="26">
        <f t="shared" si="6"/>
        <v>131</v>
      </c>
      <c r="V7" s="26">
        <f t="shared" si="7"/>
        <v>209</v>
      </c>
      <c r="W7" s="14"/>
    </row>
    <row r="8" ht="15.5" spans="1:23">
      <c r="A8" s="14"/>
      <c r="B8" s="11" t="s">
        <v>66</v>
      </c>
      <c r="C8" s="12" t="s">
        <v>70</v>
      </c>
      <c r="D8" s="12">
        <v>0</v>
      </c>
      <c r="E8" s="13">
        <v>16</v>
      </c>
      <c r="F8" s="12">
        <v>7</v>
      </c>
      <c r="G8" s="12">
        <f t="shared" si="0"/>
        <v>23</v>
      </c>
      <c r="H8" s="13">
        <v>2</v>
      </c>
      <c r="I8" s="12">
        <v>1</v>
      </c>
      <c r="J8" s="12">
        <f t="shared" si="1"/>
        <v>3</v>
      </c>
      <c r="K8" s="13">
        <v>3</v>
      </c>
      <c r="L8" s="12">
        <v>13</v>
      </c>
      <c r="M8" s="12">
        <f t="shared" si="2"/>
        <v>16</v>
      </c>
      <c r="N8" s="13">
        <v>0</v>
      </c>
      <c r="O8" s="12">
        <v>0</v>
      </c>
      <c r="P8" s="12">
        <f t="shared" si="3"/>
        <v>0</v>
      </c>
      <c r="Q8" s="13">
        <v>0</v>
      </c>
      <c r="R8" s="12">
        <v>0</v>
      </c>
      <c r="S8" s="12">
        <f t="shared" si="4"/>
        <v>0</v>
      </c>
      <c r="T8" s="25">
        <f t="shared" si="5"/>
        <v>21</v>
      </c>
      <c r="U8" s="26">
        <f t="shared" si="6"/>
        <v>21</v>
      </c>
      <c r="V8" s="26">
        <f t="shared" si="7"/>
        <v>42</v>
      </c>
      <c r="W8" s="14"/>
    </row>
    <row r="9" ht="15.5" spans="1:23">
      <c r="A9" s="14"/>
      <c r="B9" s="11" t="s">
        <v>66</v>
      </c>
      <c r="C9" s="12" t="s">
        <v>71</v>
      </c>
      <c r="D9" s="12">
        <v>0</v>
      </c>
      <c r="E9" s="13">
        <v>7</v>
      </c>
      <c r="F9" s="12">
        <v>13</v>
      </c>
      <c r="G9" s="12">
        <f t="shared" si="0"/>
        <v>20</v>
      </c>
      <c r="H9" s="13">
        <v>0</v>
      </c>
      <c r="I9" s="12">
        <v>0</v>
      </c>
      <c r="J9" s="12">
        <f t="shared" si="1"/>
        <v>0</v>
      </c>
      <c r="K9" s="13">
        <v>13</v>
      </c>
      <c r="L9" s="12">
        <v>17</v>
      </c>
      <c r="M9" s="12">
        <f t="shared" si="2"/>
        <v>30</v>
      </c>
      <c r="N9" s="13">
        <v>0</v>
      </c>
      <c r="O9" s="12">
        <v>0</v>
      </c>
      <c r="P9" s="12">
        <f t="shared" si="3"/>
        <v>0</v>
      </c>
      <c r="Q9" s="13">
        <v>0</v>
      </c>
      <c r="R9" s="12">
        <v>0</v>
      </c>
      <c r="S9" s="12">
        <f t="shared" si="4"/>
        <v>0</v>
      </c>
      <c r="T9" s="25">
        <f t="shared" si="5"/>
        <v>20</v>
      </c>
      <c r="U9" s="26">
        <f t="shared" si="6"/>
        <v>30</v>
      </c>
      <c r="V9" s="26">
        <f t="shared" si="7"/>
        <v>50</v>
      </c>
      <c r="W9" s="14"/>
    </row>
    <row r="10" ht="15.5" spans="1:23">
      <c r="A10" s="14"/>
      <c r="B10" s="11" t="s">
        <v>66</v>
      </c>
      <c r="C10" s="12" t="s">
        <v>72</v>
      </c>
      <c r="D10" s="12">
        <v>0</v>
      </c>
      <c r="E10" s="13">
        <v>10</v>
      </c>
      <c r="F10" s="12">
        <v>9</v>
      </c>
      <c r="G10" s="12">
        <f t="shared" si="0"/>
        <v>19</v>
      </c>
      <c r="H10" s="13">
        <v>0</v>
      </c>
      <c r="I10" s="12">
        <v>0</v>
      </c>
      <c r="J10" s="12">
        <f t="shared" si="1"/>
        <v>0</v>
      </c>
      <c r="K10" s="13">
        <v>5</v>
      </c>
      <c r="L10" s="12">
        <v>9</v>
      </c>
      <c r="M10" s="12">
        <f t="shared" si="2"/>
        <v>14</v>
      </c>
      <c r="N10" s="13">
        <v>0</v>
      </c>
      <c r="O10" s="12">
        <v>0</v>
      </c>
      <c r="P10" s="12">
        <f t="shared" si="3"/>
        <v>0</v>
      </c>
      <c r="Q10" s="13">
        <v>0</v>
      </c>
      <c r="R10" s="12">
        <v>0</v>
      </c>
      <c r="S10" s="12">
        <f t="shared" si="4"/>
        <v>0</v>
      </c>
      <c r="T10" s="25">
        <f t="shared" si="5"/>
        <v>15</v>
      </c>
      <c r="U10" s="26">
        <f t="shared" si="6"/>
        <v>18</v>
      </c>
      <c r="V10" s="26">
        <f t="shared" si="7"/>
        <v>33</v>
      </c>
      <c r="W10" s="14"/>
    </row>
    <row r="11" ht="15.5" spans="1:23">
      <c r="A11" s="14"/>
      <c r="B11" s="11" t="s">
        <v>66</v>
      </c>
      <c r="C11" s="12" t="s">
        <v>73</v>
      </c>
      <c r="D11" s="12">
        <v>0</v>
      </c>
      <c r="E11" s="13">
        <v>3</v>
      </c>
      <c r="F11" s="12">
        <v>6</v>
      </c>
      <c r="G11" s="12">
        <f t="shared" si="0"/>
        <v>9</v>
      </c>
      <c r="H11" s="13">
        <v>12</v>
      </c>
      <c r="I11" s="12">
        <v>17</v>
      </c>
      <c r="J11" s="12">
        <f t="shared" si="1"/>
        <v>29</v>
      </c>
      <c r="K11" s="13">
        <v>5</v>
      </c>
      <c r="L11" s="12">
        <v>34</v>
      </c>
      <c r="M11" s="12">
        <f t="shared" si="2"/>
        <v>39</v>
      </c>
      <c r="N11" s="13">
        <v>8</v>
      </c>
      <c r="O11" s="12">
        <v>4</v>
      </c>
      <c r="P11" s="12">
        <f t="shared" si="3"/>
        <v>12</v>
      </c>
      <c r="Q11" s="13">
        <v>0</v>
      </c>
      <c r="R11" s="12">
        <v>0</v>
      </c>
      <c r="S11" s="12">
        <f t="shared" si="4"/>
        <v>0</v>
      </c>
      <c r="T11" s="25">
        <f t="shared" si="5"/>
        <v>28</v>
      </c>
      <c r="U11" s="26">
        <f t="shared" si="6"/>
        <v>61</v>
      </c>
      <c r="V11" s="26">
        <f t="shared" si="7"/>
        <v>89</v>
      </c>
      <c r="W11" s="14"/>
    </row>
    <row r="12" ht="15.5" spans="1:23">
      <c r="A12" s="14"/>
      <c r="B12" s="11" t="s">
        <v>66</v>
      </c>
      <c r="C12" s="12" t="s">
        <v>74</v>
      </c>
      <c r="D12" s="12">
        <v>0</v>
      </c>
      <c r="E12" s="13">
        <v>6</v>
      </c>
      <c r="F12" s="12">
        <v>5</v>
      </c>
      <c r="G12" s="12">
        <f t="shared" si="0"/>
        <v>11</v>
      </c>
      <c r="H12" s="13">
        <v>5</v>
      </c>
      <c r="I12" s="12">
        <v>9</v>
      </c>
      <c r="J12" s="12">
        <f t="shared" si="1"/>
        <v>14</v>
      </c>
      <c r="K12" s="13">
        <v>12</v>
      </c>
      <c r="L12" s="12">
        <v>3</v>
      </c>
      <c r="M12" s="12">
        <f t="shared" si="2"/>
        <v>15</v>
      </c>
      <c r="N12" s="13">
        <v>0</v>
      </c>
      <c r="O12" s="12">
        <v>0</v>
      </c>
      <c r="P12" s="12">
        <f t="shared" si="3"/>
        <v>0</v>
      </c>
      <c r="Q12" s="13">
        <v>0</v>
      </c>
      <c r="R12" s="12">
        <v>0</v>
      </c>
      <c r="S12" s="12">
        <f t="shared" si="4"/>
        <v>0</v>
      </c>
      <c r="T12" s="25">
        <f t="shared" si="5"/>
        <v>23</v>
      </c>
      <c r="U12" s="26">
        <f t="shared" si="6"/>
        <v>17</v>
      </c>
      <c r="V12" s="26">
        <f t="shared" si="7"/>
        <v>40</v>
      </c>
      <c r="W12" s="14"/>
    </row>
    <row r="13" ht="15.5" spans="1:23">
      <c r="A13" s="11">
        <v>2</v>
      </c>
      <c r="B13" s="11" t="s">
        <v>9</v>
      </c>
      <c r="C13" s="12" t="s">
        <v>10</v>
      </c>
      <c r="D13" s="12">
        <v>0</v>
      </c>
      <c r="E13" s="13">
        <v>11</v>
      </c>
      <c r="F13" s="12">
        <v>36</v>
      </c>
      <c r="G13" s="12">
        <f t="shared" si="0"/>
        <v>47</v>
      </c>
      <c r="H13" s="13">
        <v>3</v>
      </c>
      <c r="I13" s="12">
        <v>9</v>
      </c>
      <c r="J13" s="12">
        <f t="shared" si="1"/>
        <v>12</v>
      </c>
      <c r="K13" s="13">
        <v>26</v>
      </c>
      <c r="L13" s="12">
        <v>63</v>
      </c>
      <c r="M13" s="12">
        <f t="shared" si="2"/>
        <v>89</v>
      </c>
      <c r="N13" s="13">
        <v>0</v>
      </c>
      <c r="O13" s="12">
        <v>0</v>
      </c>
      <c r="P13" s="12">
        <f t="shared" si="3"/>
        <v>0</v>
      </c>
      <c r="Q13" s="18">
        <v>0</v>
      </c>
      <c r="R13" s="11">
        <v>0</v>
      </c>
      <c r="S13" s="11">
        <f t="shared" si="4"/>
        <v>0</v>
      </c>
      <c r="T13" s="27">
        <f t="shared" si="5"/>
        <v>40</v>
      </c>
      <c r="U13" s="28">
        <f t="shared" si="6"/>
        <v>108</v>
      </c>
      <c r="V13" s="28">
        <f t="shared" si="7"/>
        <v>148</v>
      </c>
      <c r="W13" s="11"/>
    </row>
    <row r="14" ht="15.5" spans="1:23">
      <c r="A14" s="11"/>
      <c r="B14" s="11" t="s">
        <v>9</v>
      </c>
      <c r="C14" s="12" t="s">
        <v>11</v>
      </c>
      <c r="D14" s="12">
        <v>0</v>
      </c>
      <c r="E14" s="13">
        <v>22</v>
      </c>
      <c r="F14" s="12">
        <v>28</v>
      </c>
      <c r="G14" s="12">
        <f t="shared" si="0"/>
        <v>50</v>
      </c>
      <c r="H14" s="13">
        <v>0</v>
      </c>
      <c r="I14" s="17">
        <v>0</v>
      </c>
      <c r="J14" s="17">
        <f t="shared" si="1"/>
        <v>0</v>
      </c>
      <c r="K14" s="13">
        <v>3</v>
      </c>
      <c r="L14" s="12">
        <v>11</v>
      </c>
      <c r="M14" s="12">
        <f t="shared" si="2"/>
        <v>14</v>
      </c>
      <c r="N14" s="13">
        <v>29</v>
      </c>
      <c r="O14" s="12">
        <v>30</v>
      </c>
      <c r="P14" s="12">
        <f t="shared" si="3"/>
        <v>59</v>
      </c>
      <c r="Q14" s="18">
        <v>10</v>
      </c>
      <c r="R14" s="11">
        <v>10</v>
      </c>
      <c r="S14" s="11">
        <f t="shared" si="4"/>
        <v>20</v>
      </c>
      <c r="T14" s="27">
        <f t="shared" si="5"/>
        <v>64</v>
      </c>
      <c r="U14" s="28">
        <f t="shared" si="6"/>
        <v>79</v>
      </c>
      <c r="V14" s="28">
        <f t="shared" si="7"/>
        <v>143</v>
      </c>
      <c r="W14" s="11"/>
    </row>
    <row r="15" ht="15.5" spans="1:23">
      <c r="A15" s="11"/>
      <c r="B15" s="11" t="s">
        <v>9</v>
      </c>
      <c r="C15" s="12" t="s">
        <v>12</v>
      </c>
      <c r="D15" s="12">
        <v>60</v>
      </c>
      <c r="E15" s="13">
        <v>18</v>
      </c>
      <c r="F15" s="12">
        <v>27</v>
      </c>
      <c r="G15" s="12">
        <f t="shared" si="0"/>
        <v>45</v>
      </c>
      <c r="H15" s="13">
        <v>11</v>
      </c>
      <c r="I15" s="12">
        <v>24</v>
      </c>
      <c r="J15" s="12">
        <f t="shared" si="1"/>
        <v>35</v>
      </c>
      <c r="K15" s="13">
        <v>8</v>
      </c>
      <c r="L15" s="12">
        <v>12</v>
      </c>
      <c r="M15" s="12">
        <f t="shared" si="2"/>
        <v>20</v>
      </c>
      <c r="N15" s="13">
        <v>13</v>
      </c>
      <c r="O15" s="12">
        <v>15</v>
      </c>
      <c r="P15" s="12">
        <f t="shared" si="3"/>
        <v>28</v>
      </c>
      <c r="Q15" s="18">
        <v>9</v>
      </c>
      <c r="R15" s="11">
        <v>12</v>
      </c>
      <c r="S15" s="11">
        <f t="shared" si="4"/>
        <v>21</v>
      </c>
      <c r="T15" s="27">
        <f t="shared" si="5"/>
        <v>59</v>
      </c>
      <c r="U15" s="28">
        <f t="shared" si="6"/>
        <v>150</v>
      </c>
      <c r="V15" s="28">
        <f t="shared" si="7"/>
        <v>209</v>
      </c>
      <c r="W15" s="11"/>
    </row>
    <row r="16" ht="15.5" spans="1:23">
      <c r="A16" s="11"/>
      <c r="B16" s="11" t="s">
        <v>9</v>
      </c>
      <c r="C16" s="12" t="s">
        <v>118</v>
      </c>
      <c r="D16" s="12">
        <v>41</v>
      </c>
      <c r="E16" s="13">
        <v>23</v>
      </c>
      <c r="F16" s="12">
        <v>27</v>
      </c>
      <c r="G16" s="12">
        <f t="shared" si="0"/>
        <v>50</v>
      </c>
      <c r="H16" s="13">
        <v>0</v>
      </c>
      <c r="I16" s="12">
        <v>0</v>
      </c>
      <c r="J16" s="12">
        <f t="shared" si="1"/>
        <v>0</v>
      </c>
      <c r="K16" s="13">
        <v>15</v>
      </c>
      <c r="L16" s="12">
        <v>10</v>
      </c>
      <c r="M16" s="12">
        <f t="shared" si="2"/>
        <v>25</v>
      </c>
      <c r="N16" s="13">
        <v>8</v>
      </c>
      <c r="O16" s="12">
        <v>14</v>
      </c>
      <c r="P16" s="12">
        <f t="shared" si="3"/>
        <v>22</v>
      </c>
      <c r="Q16" s="18">
        <v>0</v>
      </c>
      <c r="R16" s="11">
        <v>0</v>
      </c>
      <c r="S16" s="11">
        <f t="shared" si="4"/>
        <v>0</v>
      </c>
      <c r="T16" s="27">
        <f t="shared" si="5"/>
        <v>46</v>
      </c>
      <c r="U16" s="28">
        <f t="shared" si="6"/>
        <v>92</v>
      </c>
      <c r="V16" s="28">
        <f t="shared" si="7"/>
        <v>138</v>
      </c>
      <c r="W16" s="11"/>
    </row>
    <row r="17" ht="15.5" spans="1:23">
      <c r="A17" s="11"/>
      <c r="B17" s="11" t="s">
        <v>9</v>
      </c>
      <c r="C17" s="12" t="s">
        <v>13</v>
      </c>
      <c r="D17" s="12">
        <v>0</v>
      </c>
      <c r="E17" s="13">
        <v>8</v>
      </c>
      <c r="F17" s="12">
        <v>29</v>
      </c>
      <c r="G17" s="12">
        <f t="shared" si="0"/>
        <v>37</v>
      </c>
      <c r="H17" s="13">
        <v>19</v>
      </c>
      <c r="I17" s="12">
        <v>42</v>
      </c>
      <c r="J17" s="12">
        <f t="shared" si="1"/>
        <v>61</v>
      </c>
      <c r="K17" s="13">
        <v>13</v>
      </c>
      <c r="L17" s="12">
        <v>22</v>
      </c>
      <c r="M17" s="12">
        <f t="shared" si="2"/>
        <v>35</v>
      </c>
      <c r="N17" s="13">
        <v>19</v>
      </c>
      <c r="O17" s="12">
        <v>5</v>
      </c>
      <c r="P17" s="12">
        <f t="shared" si="3"/>
        <v>24</v>
      </c>
      <c r="Q17" s="18">
        <v>14</v>
      </c>
      <c r="R17" s="11">
        <v>18</v>
      </c>
      <c r="S17" s="11">
        <f t="shared" si="4"/>
        <v>32</v>
      </c>
      <c r="T17" s="27">
        <f t="shared" si="5"/>
        <v>73</v>
      </c>
      <c r="U17" s="28">
        <f t="shared" si="6"/>
        <v>116</v>
      </c>
      <c r="V17" s="28">
        <f t="shared" si="7"/>
        <v>189</v>
      </c>
      <c r="W17" s="11"/>
    </row>
    <row r="18" ht="15.5" spans="1:23">
      <c r="A18" s="11"/>
      <c r="B18" s="11" t="s">
        <v>9</v>
      </c>
      <c r="C18" s="12" t="s">
        <v>14</v>
      </c>
      <c r="D18" s="12">
        <v>0</v>
      </c>
      <c r="E18" s="13">
        <v>0</v>
      </c>
      <c r="F18" s="12">
        <v>0</v>
      </c>
      <c r="G18" s="12">
        <f t="shared" si="0"/>
        <v>0</v>
      </c>
      <c r="H18" s="13">
        <v>7</v>
      </c>
      <c r="I18" s="12">
        <v>47</v>
      </c>
      <c r="J18" s="12">
        <f t="shared" si="1"/>
        <v>54</v>
      </c>
      <c r="K18" s="13">
        <v>6</v>
      </c>
      <c r="L18" s="12">
        <v>33</v>
      </c>
      <c r="M18" s="12">
        <f t="shared" si="2"/>
        <v>39</v>
      </c>
      <c r="N18" s="13">
        <v>19</v>
      </c>
      <c r="O18" s="12">
        <v>17</v>
      </c>
      <c r="P18" s="12">
        <f t="shared" si="3"/>
        <v>36</v>
      </c>
      <c r="Q18" s="18">
        <v>8</v>
      </c>
      <c r="R18" s="11">
        <v>14</v>
      </c>
      <c r="S18" s="11">
        <f t="shared" si="4"/>
        <v>22</v>
      </c>
      <c r="T18" s="27">
        <f t="shared" si="5"/>
        <v>40</v>
      </c>
      <c r="U18" s="28">
        <f t="shared" si="6"/>
        <v>111</v>
      </c>
      <c r="V18" s="28">
        <f t="shared" si="7"/>
        <v>151</v>
      </c>
      <c r="W18" s="11"/>
    </row>
    <row r="19" ht="15.5" spans="1:23">
      <c r="A19" s="11"/>
      <c r="B19" s="11" t="s">
        <v>9</v>
      </c>
      <c r="C19" s="12" t="s">
        <v>119</v>
      </c>
      <c r="D19" s="12">
        <v>58</v>
      </c>
      <c r="E19" s="13">
        <v>20</v>
      </c>
      <c r="F19" s="12">
        <v>23</v>
      </c>
      <c r="G19" s="12">
        <f t="shared" si="0"/>
        <v>43</v>
      </c>
      <c r="H19" s="13">
        <v>7</v>
      </c>
      <c r="I19" s="12">
        <v>25</v>
      </c>
      <c r="J19" s="12">
        <f t="shared" si="1"/>
        <v>32</v>
      </c>
      <c r="K19" s="13">
        <v>7</v>
      </c>
      <c r="L19" s="12">
        <v>36</v>
      </c>
      <c r="M19" s="12">
        <f t="shared" si="2"/>
        <v>43</v>
      </c>
      <c r="N19" s="13">
        <v>10</v>
      </c>
      <c r="O19" s="12">
        <v>16</v>
      </c>
      <c r="P19" s="12">
        <f t="shared" si="3"/>
        <v>26</v>
      </c>
      <c r="Q19" s="18">
        <v>0</v>
      </c>
      <c r="R19" s="11">
        <v>0</v>
      </c>
      <c r="S19" s="11">
        <f t="shared" si="4"/>
        <v>0</v>
      </c>
      <c r="T19" s="27">
        <f t="shared" si="5"/>
        <v>44</v>
      </c>
      <c r="U19" s="28">
        <f t="shared" si="6"/>
        <v>158</v>
      </c>
      <c r="V19" s="28">
        <f t="shared" si="7"/>
        <v>202</v>
      </c>
      <c r="W19" s="11"/>
    </row>
    <row r="20" ht="15.5" spans="1:23">
      <c r="A20" s="11"/>
      <c r="B20" s="11" t="s">
        <v>9</v>
      </c>
      <c r="C20" s="12" t="s">
        <v>15</v>
      </c>
      <c r="D20" s="12">
        <v>0</v>
      </c>
      <c r="E20" s="13">
        <v>12</v>
      </c>
      <c r="F20" s="12">
        <v>77</v>
      </c>
      <c r="G20" s="12">
        <f t="shared" si="0"/>
        <v>89</v>
      </c>
      <c r="H20" s="13">
        <v>3</v>
      </c>
      <c r="I20" s="12">
        <v>15</v>
      </c>
      <c r="J20" s="12">
        <f t="shared" si="1"/>
        <v>18</v>
      </c>
      <c r="K20" s="13">
        <v>3</v>
      </c>
      <c r="L20" s="12">
        <v>22</v>
      </c>
      <c r="M20" s="12">
        <f t="shared" si="2"/>
        <v>25</v>
      </c>
      <c r="N20" s="13">
        <v>5</v>
      </c>
      <c r="O20" s="12">
        <v>18</v>
      </c>
      <c r="P20" s="12">
        <f t="shared" si="3"/>
        <v>23</v>
      </c>
      <c r="Q20" s="18">
        <v>0</v>
      </c>
      <c r="R20" s="11">
        <v>0</v>
      </c>
      <c r="S20" s="11">
        <f t="shared" si="4"/>
        <v>0</v>
      </c>
      <c r="T20" s="27">
        <f t="shared" si="5"/>
        <v>23</v>
      </c>
      <c r="U20" s="28">
        <f t="shared" si="6"/>
        <v>132</v>
      </c>
      <c r="V20" s="28">
        <f t="shared" si="7"/>
        <v>155</v>
      </c>
      <c r="W20" s="11"/>
    </row>
    <row r="21" ht="15.5" spans="1:23">
      <c r="A21" s="11"/>
      <c r="B21" s="11" t="s">
        <v>9</v>
      </c>
      <c r="C21" s="12" t="s">
        <v>16</v>
      </c>
      <c r="D21" s="12">
        <v>0</v>
      </c>
      <c r="E21" s="13">
        <v>0</v>
      </c>
      <c r="F21" s="12">
        <v>0</v>
      </c>
      <c r="G21" s="12">
        <f t="shared" si="0"/>
        <v>0</v>
      </c>
      <c r="H21" s="13">
        <v>7</v>
      </c>
      <c r="I21" s="12">
        <v>53</v>
      </c>
      <c r="J21" s="12">
        <f t="shared" si="1"/>
        <v>60</v>
      </c>
      <c r="K21" s="13">
        <v>23</v>
      </c>
      <c r="L21" s="12">
        <v>47</v>
      </c>
      <c r="M21" s="12">
        <f t="shared" si="2"/>
        <v>70</v>
      </c>
      <c r="N21" s="13">
        <v>7</v>
      </c>
      <c r="O21" s="12">
        <v>12</v>
      </c>
      <c r="P21" s="12">
        <f t="shared" si="3"/>
        <v>19</v>
      </c>
      <c r="Q21" s="18">
        <v>0</v>
      </c>
      <c r="R21" s="11">
        <v>0</v>
      </c>
      <c r="S21" s="11">
        <f t="shared" si="4"/>
        <v>0</v>
      </c>
      <c r="T21" s="27">
        <f t="shared" si="5"/>
        <v>37</v>
      </c>
      <c r="U21" s="28">
        <f t="shared" si="6"/>
        <v>112</v>
      </c>
      <c r="V21" s="28">
        <f t="shared" si="7"/>
        <v>149</v>
      </c>
      <c r="W21" s="11"/>
    </row>
    <row r="22" ht="15.5" spans="1:23">
      <c r="A22" s="11"/>
      <c r="B22" s="11" t="s">
        <v>9</v>
      </c>
      <c r="C22" s="12" t="s">
        <v>17</v>
      </c>
      <c r="D22" s="12">
        <v>0</v>
      </c>
      <c r="E22" s="13">
        <v>6</v>
      </c>
      <c r="F22" s="12">
        <v>35</v>
      </c>
      <c r="G22" s="12">
        <f t="shared" si="0"/>
        <v>41</v>
      </c>
      <c r="H22" s="13">
        <v>15</v>
      </c>
      <c r="I22" s="12">
        <v>57</v>
      </c>
      <c r="J22" s="12">
        <f t="shared" si="1"/>
        <v>72</v>
      </c>
      <c r="K22" s="13">
        <v>17</v>
      </c>
      <c r="L22" s="12">
        <v>22</v>
      </c>
      <c r="M22" s="12">
        <f t="shared" si="2"/>
        <v>39</v>
      </c>
      <c r="N22" s="13">
        <v>13</v>
      </c>
      <c r="O22" s="12">
        <v>18</v>
      </c>
      <c r="P22" s="12">
        <f t="shared" si="3"/>
        <v>31</v>
      </c>
      <c r="Q22" s="18">
        <v>6</v>
      </c>
      <c r="R22" s="11">
        <v>2</v>
      </c>
      <c r="S22" s="11">
        <f t="shared" si="4"/>
        <v>8</v>
      </c>
      <c r="T22" s="27">
        <f t="shared" si="5"/>
        <v>57</v>
      </c>
      <c r="U22" s="28">
        <f t="shared" si="6"/>
        <v>134</v>
      </c>
      <c r="V22" s="28">
        <f t="shared" si="7"/>
        <v>191</v>
      </c>
      <c r="W22" s="11"/>
    </row>
    <row r="23" ht="15.5" spans="1:23">
      <c r="A23" s="11">
        <v>3</v>
      </c>
      <c r="B23" s="11" t="s">
        <v>61</v>
      </c>
      <c r="C23" s="12" t="s">
        <v>62</v>
      </c>
      <c r="D23" s="12">
        <v>0</v>
      </c>
      <c r="E23" s="13">
        <v>0</v>
      </c>
      <c r="F23" s="12">
        <v>43</v>
      </c>
      <c r="G23" s="12">
        <f t="shared" si="0"/>
        <v>43</v>
      </c>
      <c r="H23" s="13">
        <v>13</v>
      </c>
      <c r="I23" s="12">
        <v>37</v>
      </c>
      <c r="J23" s="12">
        <f t="shared" si="1"/>
        <v>50</v>
      </c>
      <c r="K23" s="13">
        <v>3</v>
      </c>
      <c r="L23" s="12">
        <v>23</v>
      </c>
      <c r="M23" s="12">
        <f t="shared" si="2"/>
        <v>26</v>
      </c>
      <c r="N23" s="13">
        <v>4</v>
      </c>
      <c r="O23" s="12">
        <v>4</v>
      </c>
      <c r="P23" s="12">
        <f t="shared" si="3"/>
        <v>8</v>
      </c>
      <c r="Q23" s="13">
        <v>7</v>
      </c>
      <c r="R23" s="12">
        <v>10</v>
      </c>
      <c r="S23" s="12">
        <f t="shared" si="4"/>
        <v>17</v>
      </c>
      <c r="T23" s="21">
        <f t="shared" si="5"/>
        <v>27</v>
      </c>
      <c r="U23" s="22">
        <f t="shared" si="6"/>
        <v>117</v>
      </c>
      <c r="V23" s="22">
        <f t="shared" si="7"/>
        <v>144</v>
      </c>
      <c r="W23" s="11"/>
    </row>
    <row r="24" ht="15.5" spans="1:23">
      <c r="A24" s="11"/>
      <c r="B24" s="11" t="s">
        <v>61</v>
      </c>
      <c r="C24" s="12" t="s">
        <v>63</v>
      </c>
      <c r="D24" s="12">
        <v>0</v>
      </c>
      <c r="E24" s="13">
        <v>0</v>
      </c>
      <c r="F24" s="12">
        <v>49</v>
      </c>
      <c r="G24" s="12">
        <f t="shared" si="0"/>
        <v>49</v>
      </c>
      <c r="H24" s="13">
        <v>19</v>
      </c>
      <c r="I24" s="12">
        <v>51</v>
      </c>
      <c r="J24" s="12">
        <f t="shared" si="1"/>
        <v>70</v>
      </c>
      <c r="K24" s="13">
        <v>34</v>
      </c>
      <c r="L24" s="12">
        <v>94</v>
      </c>
      <c r="M24" s="12">
        <f t="shared" si="2"/>
        <v>128</v>
      </c>
      <c r="N24" s="13">
        <v>7</v>
      </c>
      <c r="O24" s="12">
        <v>12</v>
      </c>
      <c r="P24" s="12">
        <f t="shared" si="3"/>
        <v>19</v>
      </c>
      <c r="Q24" s="13">
        <v>0</v>
      </c>
      <c r="R24" s="12">
        <v>0</v>
      </c>
      <c r="S24" s="12">
        <f t="shared" si="4"/>
        <v>0</v>
      </c>
      <c r="T24" s="21">
        <f t="shared" si="5"/>
        <v>60</v>
      </c>
      <c r="U24" s="22">
        <f t="shared" si="6"/>
        <v>206</v>
      </c>
      <c r="V24" s="22">
        <f t="shared" si="7"/>
        <v>266</v>
      </c>
      <c r="W24" s="11"/>
    </row>
    <row r="25" ht="15.5" spans="1:23">
      <c r="A25" s="11"/>
      <c r="B25" s="11" t="s">
        <v>61</v>
      </c>
      <c r="C25" s="12" t="s">
        <v>64</v>
      </c>
      <c r="D25" s="12">
        <v>0</v>
      </c>
      <c r="E25" s="13">
        <v>0</v>
      </c>
      <c r="F25" s="12">
        <v>83</v>
      </c>
      <c r="G25" s="12">
        <f t="shared" si="0"/>
        <v>83</v>
      </c>
      <c r="H25" s="13">
        <v>16</v>
      </c>
      <c r="I25" s="12">
        <v>11</v>
      </c>
      <c r="J25" s="12">
        <f t="shared" si="1"/>
        <v>27</v>
      </c>
      <c r="K25" s="13">
        <v>66</v>
      </c>
      <c r="L25" s="12">
        <v>98</v>
      </c>
      <c r="M25" s="12">
        <f t="shared" si="2"/>
        <v>164</v>
      </c>
      <c r="N25" s="13">
        <v>0</v>
      </c>
      <c r="O25" s="12">
        <v>0</v>
      </c>
      <c r="P25" s="12">
        <f t="shared" si="3"/>
        <v>0</v>
      </c>
      <c r="Q25" s="13">
        <v>0</v>
      </c>
      <c r="R25" s="12">
        <v>0</v>
      </c>
      <c r="S25" s="12">
        <f t="shared" si="4"/>
        <v>0</v>
      </c>
      <c r="T25" s="21">
        <f t="shared" si="5"/>
        <v>82</v>
      </c>
      <c r="U25" s="22">
        <f t="shared" si="6"/>
        <v>192</v>
      </c>
      <c r="V25" s="22">
        <f t="shared" si="7"/>
        <v>274</v>
      </c>
      <c r="W25" s="11"/>
    </row>
    <row r="26" ht="15.5" spans="1:23">
      <c r="A26" s="11"/>
      <c r="B26" s="11" t="s">
        <v>61</v>
      </c>
      <c r="C26" s="12" t="s">
        <v>65</v>
      </c>
      <c r="D26" s="12">
        <v>0</v>
      </c>
      <c r="E26" s="13">
        <v>0</v>
      </c>
      <c r="F26" s="12">
        <v>69</v>
      </c>
      <c r="G26" s="12">
        <f t="shared" si="0"/>
        <v>69</v>
      </c>
      <c r="H26" s="13">
        <v>3</v>
      </c>
      <c r="I26" s="12">
        <v>2</v>
      </c>
      <c r="J26" s="12">
        <f t="shared" si="1"/>
        <v>5</v>
      </c>
      <c r="K26" s="13">
        <v>6</v>
      </c>
      <c r="L26" s="12">
        <v>34</v>
      </c>
      <c r="M26" s="12">
        <f t="shared" si="2"/>
        <v>40</v>
      </c>
      <c r="N26" s="13">
        <v>3</v>
      </c>
      <c r="O26" s="12">
        <v>13</v>
      </c>
      <c r="P26" s="12">
        <f t="shared" si="3"/>
        <v>16</v>
      </c>
      <c r="Q26" s="13">
        <v>3</v>
      </c>
      <c r="R26" s="12">
        <v>16</v>
      </c>
      <c r="S26" s="12">
        <f t="shared" si="4"/>
        <v>19</v>
      </c>
      <c r="T26" s="21">
        <f t="shared" si="5"/>
        <v>15</v>
      </c>
      <c r="U26" s="22">
        <f t="shared" si="6"/>
        <v>134</v>
      </c>
      <c r="V26" s="22">
        <f t="shared" si="7"/>
        <v>149</v>
      </c>
      <c r="W26" s="11"/>
    </row>
    <row r="27" ht="15.5" spans="1:23">
      <c r="A27" s="11"/>
      <c r="B27" s="11" t="s">
        <v>61</v>
      </c>
      <c r="C27" s="12" t="s">
        <v>136</v>
      </c>
      <c r="D27" s="12">
        <v>0</v>
      </c>
      <c r="E27" s="13">
        <v>0</v>
      </c>
      <c r="F27" s="12">
        <v>67</v>
      </c>
      <c r="G27" s="12">
        <f t="shared" si="0"/>
        <v>67</v>
      </c>
      <c r="H27" s="13">
        <v>0</v>
      </c>
      <c r="I27" s="12">
        <v>26</v>
      </c>
      <c r="J27" s="12">
        <f t="shared" si="1"/>
        <v>26</v>
      </c>
      <c r="K27" s="13">
        <v>17</v>
      </c>
      <c r="L27" s="12">
        <v>61</v>
      </c>
      <c r="M27" s="12">
        <f t="shared" si="2"/>
        <v>78</v>
      </c>
      <c r="N27" s="13">
        <v>0</v>
      </c>
      <c r="O27" s="12">
        <v>0</v>
      </c>
      <c r="P27" s="12">
        <f t="shared" si="3"/>
        <v>0</v>
      </c>
      <c r="Q27" s="13">
        <v>18</v>
      </c>
      <c r="R27" s="12">
        <v>46</v>
      </c>
      <c r="S27" s="12">
        <f t="shared" si="4"/>
        <v>64</v>
      </c>
      <c r="T27" s="21">
        <f t="shared" si="5"/>
        <v>35</v>
      </c>
      <c r="U27" s="22">
        <f t="shared" si="6"/>
        <v>200</v>
      </c>
      <c r="V27" s="22">
        <f t="shared" si="7"/>
        <v>235</v>
      </c>
      <c r="W27" s="11"/>
    </row>
    <row r="28" ht="15.5" spans="1:23">
      <c r="A28" s="11"/>
      <c r="B28" s="11" t="s">
        <v>61</v>
      </c>
      <c r="C28" s="12" t="s">
        <v>128</v>
      </c>
      <c r="D28" s="12">
        <v>75</v>
      </c>
      <c r="E28" s="13">
        <v>0</v>
      </c>
      <c r="F28" s="12">
        <v>16</v>
      </c>
      <c r="G28" s="12">
        <f t="shared" si="0"/>
        <v>16</v>
      </c>
      <c r="H28" s="13">
        <v>0</v>
      </c>
      <c r="I28" s="12">
        <v>0</v>
      </c>
      <c r="J28" s="12">
        <f t="shared" si="1"/>
        <v>0</v>
      </c>
      <c r="K28" s="13">
        <v>3</v>
      </c>
      <c r="L28" s="12">
        <v>50</v>
      </c>
      <c r="M28" s="12">
        <f t="shared" si="2"/>
        <v>53</v>
      </c>
      <c r="N28" s="13">
        <v>6</v>
      </c>
      <c r="O28" s="12">
        <v>24</v>
      </c>
      <c r="P28" s="12">
        <f t="shared" si="3"/>
        <v>30</v>
      </c>
      <c r="Q28" s="13">
        <v>17</v>
      </c>
      <c r="R28" s="12">
        <v>2</v>
      </c>
      <c r="S28" s="12">
        <f t="shared" si="4"/>
        <v>19</v>
      </c>
      <c r="T28" s="21">
        <f t="shared" si="5"/>
        <v>26</v>
      </c>
      <c r="U28" s="22">
        <f t="shared" si="6"/>
        <v>167</v>
      </c>
      <c r="V28" s="22">
        <f t="shared" si="7"/>
        <v>193</v>
      </c>
      <c r="W28" s="11"/>
    </row>
    <row r="29" ht="15.5" spans="1:23">
      <c r="A29" s="11">
        <v>4</v>
      </c>
      <c r="B29" s="11" t="s">
        <v>75</v>
      </c>
      <c r="C29" s="12" t="s">
        <v>76</v>
      </c>
      <c r="D29" s="12">
        <v>30</v>
      </c>
      <c r="E29" s="13">
        <v>12</v>
      </c>
      <c r="F29" s="12">
        <v>41</v>
      </c>
      <c r="G29" s="12">
        <f t="shared" si="0"/>
        <v>53</v>
      </c>
      <c r="H29" s="13">
        <v>5</v>
      </c>
      <c r="I29" s="12">
        <v>33</v>
      </c>
      <c r="J29" s="12">
        <f t="shared" si="1"/>
        <v>38</v>
      </c>
      <c r="K29" s="13">
        <v>17</v>
      </c>
      <c r="L29" s="12">
        <v>72</v>
      </c>
      <c r="M29" s="12">
        <f t="shared" si="2"/>
        <v>89</v>
      </c>
      <c r="N29" s="13">
        <v>15</v>
      </c>
      <c r="O29" s="12">
        <v>54</v>
      </c>
      <c r="P29" s="12">
        <f t="shared" si="3"/>
        <v>69</v>
      </c>
      <c r="Q29" s="13">
        <v>0</v>
      </c>
      <c r="R29" s="12">
        <v>14</v>
      </c>
      <c r="S29" s="12">
        <f t="shared" si="4"/>
        <v>14</v>
      </c>
      <c r="T29" s="27">
        <f t="shared" si="5"/>
        <v>49</v>
      </c>
      <c r="U29" s="28">
        <f t="shared" si="6"/>
        <v>244</v>
      </c>
      <c r="V29" s="28">
        <f t="shared" si="7"/>
        <v>293</v>
      </c>
      <c r="W29" s="11"/>
    </row>
    <row r="30" ht="15.5" spans="1:23">
      <c r="A30" s="11"/>
      <c r="B30" s="11" t="s">
        <v>75</v>
      </c>
      <c r="C30" s="12" t="s">
        <v>77</v>
      </c>
      <c r="D30" s="12">
        <v>0</v>
      </c>
      <c r="E30" s="13">
        <v>0</v>
      </c>
      <c r="F30" s="12">
        <v>0</v>
      </c>
      <c r="G30" s="12">
        <f t="shared" si="0"/>
        <v>0</v>
      </c>
      <c r="H30" s="13">
        <v>0</v>
      </c>
      <c r="I30" s="12">
        <v>46</v>
      </c>
      <c r="J30" s="12">
        <f t="shared" si="1"/>
        <v>46</v>
      </c>
      <c r="K30" s="13">
        <v>62</v>
      </c>
      <c r="L30" s="12">
        <v>61</v>
      </c>
      <c r="M30" s="12">
        <f t="shared" si="2"/>
        <v>123</v>
      </c>
      <c r="N30" s="13">
        <v>0</v>
      </c>
      <c r="O30" s="12">
        <v>0</v>
      </c>
      <c r="P30" s="12">
        <f t="shared" si="3"/>
        <v>0</v>
      </c>
      <c r="Q30" s="13">
        <v>35</v>
      </c>
      <c r="R30" s="12">
        <v>34</v>
      </c>
      <c r="S30" s="12">
        <f t="shared" si="4"/>
        <v>69</v>
      </c>
      <c r="T30" s="27">
        <f t="shared" si="5"/>
        <v>97</v>
      </c>
      <c r="U30" s="28">
        <f t="shared" si="6"/>
        <v>141</v>
      </c>
      <c r="V30" s="28">
        <f t="shared" si="7"/>
        <v>238</v>
      </c>
      <c r="W30" s="11"/>
    </row>
    <row r="31" ht="15.5" spans="1:23">
      <c r="A31" s="11"/>
      <c r="B31" s="11" t="s">
        <v>75</v>
      </c>
      <c r="C31" s="12" t="s">
        <v>78</v>
      </c>
      <c r="D31" s="12">
        <v>0</v>
      </c>
      <c r="E31" s="13">
        <v>0</v>
      </c>
      <c r="F31" s="12">
        <v>51</v>
      </c>
      <c r="G31" s="12">
        <f t="shared" si="0"/>
        <v>51</v>
      </c>
      <c r="H31" s="13">
        <v>0</v>
      </c>
      <c r="I31" s="12">
        <v>34</v>
      </c>
      <c r="J31" s="12">
        <f t="shared" si="1"/>
        <v>34</v>
      </c>
      <c r="K31" s="13">
        <v>0</v>
      </c>
      <c r="L31" s="12">
        <v>0</v>
      </c>
      <c r="M31" s="12">
        <f t="shared" si="2"/>
        <v>0</v>
      </c>
      <c r="N31" s="13">
        <v>7</v>
      </c>
      <c r="O31" s="12">
        <v>10</v>
      </c>
      <c r="P31" s="12">
        <f t="shared" si="3"/>
        <v>17</v>
      </c>
      <c r="Q31" s="13">
        <v>0</v>
      </c>
      <c r="R31" s="12">
        <v>0</v>
      </c>
      <c r="S31" s="12">
        <f t="shared" si="4"/>
        <v>0</v>
      </c>
      <c r="T31" s="27">
        <f t="shared" si="5"/>
        <v>7</v>
      </c>
      <c r="U31" s="28">
        <f t="shared" si="6"/>
        <v>95</v>
      </c>
      <c r="V31" s="28">
        <f t="shared" si="7"/>
        <v>102</v>
      </c>
      <c r="W31" s="11"/>
    </row>
    <row r="32" ht="15.5" spans="1:23">
      <c r="A32" s="11"/>
      <c r="B32" s="11" t="s">
        <v>75</v>
      </c>
      <c r="C32" s="12" t="s">
        <v>79</v>
      </c>
      <c r="D32" s="12">
        <v>0</v>
      </c>
      <c r="E32" s="13">
        <v>0</v>
      </c>
      <c r="F32" s="12">
        <v>0</v>
      </c>
      <c r="G32" s="12">
        <f t="shared" si="0"/>
        <v>0</v>
      </c>
      <c r="H32" s="13">
        <v>0</v>
      </c>
      <c r="I32" s="15">
        <v>108</v>
      </c>
      <c r="J32" s="15">
        <f t="shared" si="1"/>
        <v>108</v>
      </c>
      <c r="K32" s="13">
        <v>23</v>
      </c>
      <c r="L32" s="12">
        <v>15</v>
      </c>
      <c r="M32" s="12">
        <f t="shared" si="2"/>
        <v>38</v>
      </c>
      <c r="N32" s="18">
        <v>41</v>
      </c>
      <c r="O32" s="11">
        <v>70</v>
      </c>
      <c r="P32" s="11">
        <f t="shared" si="3"/>
        <v>111</v>
      </c>
      <c r="Q32" s="18">
        <v>6</v>
      </c>
      <c r="R32" s="11">
        <v>12</v>
      </c>
      <c r="S32" s="11">
        <f t="shared" si="4"/>
        <v>18</v>
      </c>
      <c r="T32" s="27">
        <f t="shared" si="5"/>
        <v>70</v>
      </c>
      <c r="U32" s="28">
        <f t="shared" si="6"/>
        <v>205</v>
      </c>
      <c r="V32" s="28">
        <f t="shared" si="7"/>
        <v>275</v>
      </c>
      <c r="W32" s="11"/>
    </row>
    <row r="33" ht="15.5" spans="1:23">
      <c r="A33" s="11"/>
      <c r="B33" s="11" t="s">
        <v>75</v>
      </c>
      <c r="C33" s="12" t="s">
        <v>80</v>
      </c>
      <c r="D33" s="12">
        <v>0</v>
      </c>
      <c r="E33" s="13">
        <v>0</v>
      </c>
      <c r="F33" s="12">
        <v>0</v>
      </c>
      <c r="G33" s="12">
        <f t="shared" si="0"/>
        <v>0</v>
      </c>
      <c r="H33" s="13">
        <v>9</v>
      </c>
      <c r="I33" s="15">
        <v>41</v>
      </c>
      <c r="J33" s="15">
        <f t="shared" si="1"/>
        <v>50</v>
      </c>
      <c r="K33" s="13">
        <v>0</v>
      </c>
      <c r="L33" s="12">
        <v>0</v>
      </c>
      <c r="M33" s="12">
        <f t="shared" si="2"/>
        <v>0</v>
      </c>
      <c r="N33" s="13">
        <v>9</v>
      </c>
      <c r="O33" s="12">
        <v>20</v>
      </c>
      <c r="P33" s="12">
        <f t="shared" si="3"/>
        <v>29</v>
      </c>
      <c r="Q33" s="13">
        <v>23</v>
      </c>
      <c r="R33" s="12">
        <v>38</v>
      </c>
      <c r="S33" s="12">
        <f t="shared" si="4"/>
        <v>61</v>
      </c>
      <c r="T33" s="27">
        <f t="shared" si="5"/>
        <v>41</v>
      </c>
      <c r="U33" s="28">
        <f t="shared" si="6"/>
        <v>99</v>
      </c>
      <c r="V33" s="28">
        <f t="shared" si="7"/>
        <v>140</v>
      </c>
      <c r="W33" s="11"/>
    </row>
    <row r="34" ht="15.5" spans="1:23">
      <c r="A34" s="11"/>
      <c r="B34" s="11" t="s">
        <v>75</v>
      </c>
      <c r="C34" s="12" t="s">
        <v>81</v>
      </c>
      <c r="D34" s="12">
        <v>0</v>
      </c>
      <c r="E34" s="13">
        <v>0</v>
      </c>
      <c r="F34" s="12">
        <v>32</v>
      </c>
      <c r="G34" s="12">
        <f t="shared" si="0"/>
        <v>32</v>
      </c>
      <c r="H34" s="13">
        <v>12</v>
      </c>
      <c r="I34" s="12">
        <v>0</v>
      </c>
      <c r="J34" s="12">
        <f t="shared" si="1"/>
        <v>12</v>
      </c>
      <c r="K34" s="13">
        <v>0</v>
      </c>
      <c r="L34" s="12">
        <v>0</v>
      </c>
      <c r="M34" s="12">
        <f t="shared" si="2"/>
        <v>0</v>
      </c>
      <c r="N34" s="13">
        <v>0</v>
      </c>
      <c r="O34" s="12">
        <v>0</v>
      </c>
      <c r="P34" s="12">
        <f t="shared" si="3"/>
        <v>0</v>
      </c>
      <c r="Q34" s="13">
        <v>0</v>
      </c>
      <c r="R34" s="12">
        <v>7</v>
      </c>
      <c r="S34" s="12">
        <f t="shared" si="4"/>
        <v>7</v>
      </c>
      <c r="T34" s="27">
        <f t="shared" si="5"/>
        <v>12</v>
      </c>
      <c r="U34" s="28">
        <f t="shared" si="6"/>
        <v>39</v>
      </c>
      <c r="V34" s="28">
        <f t="shared" si="7"/>
        <v>51</v>
      </c>
      <c r="W34" s="11"/>
    </row>
    <row r="35" ht="15.5" spans="1:23">
      <c r="A35" s="11"/>
      <c r="B35" s="11" t="s">
        <v>75</v>
      </c>
      <c r="C35" s="12" t="s">
        <v>82</v>
      </c>
      <c r="D35" s="12">
        <v>0</v>
      </c>
      <c r="E35" s="13">
        <v>0</v>
      </c>
      <c r="F35" s="12">
        <v>0</v>
      </c>
      <c r="G35" s="12">
        <f t="shared" ref="G35:G66" si="8">SUM(E35:F35)</f>
        <v>0</v>
      </c>
      <c r="H35" s="13">
        <v>12</v>
      </c>
      <c r="I35" s="12">
        <v>106</v>
      </c>
      <c r="J35" s="12">
        <f t="shared" ref="J35:J66" si="9">SUM(H35:I35)</f>
        <v>118</v>
      </c>
      <c r="K35" s="13">
        <v>41</v>
      </c>
      <c r="L35" s="12">
        <v>114</v>
      </c>
      <c r="M35" s="12">
        <f t="shared" ref="M35:M66" si="10">SUM(K35:L35)</f>
        <v>155</v>
      </c>
      <c r="N35" s="13">
        <v>4</v>
      </c>
      <c r="O35" s="15">
        <v>128</v>
      </c>
      <c r="P35" s="15">
        <f t="shared" ref="P35:P66" si="11">SUM(N35:O35)</f>
        <v>132</v>
      </c>
      <c r="Q35" s="13">
        <v>7</v>
      </c>
      <c r="R35" s="12">
        <v>39</v>
      </c>
      <c r="S35" s="12">
        <f t="shared" ref="S35:S66" si="12">SUM(Q35:R35)</f>
        <v>46</v>
      </c>
      <c r="T35" s="27">
        <f t="shared" ref="T35:T66" si="13">E35+H35+K35+N35+Q35</f>
        <v>64</v>
      </c>
      <c r="U35" s="28">
        <f t="shared" ref="U35:U66" si="14">D35+F35+I35+L35+O35+R35</f>
        <v>387</v>
      </c>
      <c r="V35" s="28">
        <f t="shared" ref="V35:V66" si="15">SUM(T35:U35)</f>
        <v>451</v>
      </c>
      <c r="W35" s="11"/>
    </row>
    <row r="36" ht="15.5" spans="1:23">
      <c r="A36" s="11"/>
      <c r="B36" s="11" t="s">
        <v>75</v>
      </c>
      <c r="C36" s="12" t="s">
        <v>83</v>
      </c>
      <c r="D36" s="12">
        <v>0</v>
      </c>
      <c r="E36" s="13">
        <v>0</v>
      </c>
      <c r="F36" s="15">
        <v>52</v>
      </c>
      <c r="G36" s="12">
        <f t="shared" si="8"/>
        <v>52</v>
      </c>
      <c r="H36" s="13">
        <v>0</v>
      </c>
      <c r="I36" s="15">
        <v>43</v>
      </c>
      <c r="J36" s="15">
        <f t="shared" si="9"/>
        <v>43</v>
      </c>
      <c r="K36" s="13">
        <v>22</v>
      </c>
      <c r="L36" s="12">
        <v>4</v>
      </c>
      <c r="M36" s="12">
        <f t="shared" si="10"/>
        <v>26</v>
      </c>
      <c r="N36" s="13">
        <v>0</v>
      </c>
      <c r="O36" s="12">
        <v>6</v>
      </c>
      <c r="P36" s="12">
        <f t="shared" si="11"/>
        <v>6</v>
      </c>
      <c r="Q36" s="13">
        <v>0</v>
      </c>
      <c r="R36" s="12">
        <v>47</v>
      </c>
      <c r="S36" s="12">
        <f t="shared" si="12"/>
        <v>47</v>
      </c>
      <c r="T36" s="27">
        <f t="shared" si="13"/>
        <v>22</v>
      </c>
      <c r="U36" s="28">
        <f t="shared" si="14"/>
        <v>152</v>
      </c>
      <c r="V36" s="28">
        <f t="shared" si="15"/>
        <v>174</v>
      </c>
      <c r="W36" s="11"/>
    </row>
    <row r="37" ht="15.5" spans="1:23">
      <c r="A37" s="11"/>
      <c r="B37" s="11" t="s">
        <v>75</v>
      </c>
      <c r="C37" s="12" t="s">
        <v>84</v>
      </c>
      <c r="D37" s="15">
        <v>0</v>
      </c>
      <c r="E37" s="16">
        <v>0</v>
      </c>
      <c r="F37" s="15">
        <v>0</v>
      </c>
      <c r="G37" s="12">
        <f t="shared" si="8"/>
        <v>0</v>
      </c>
      <c r="H37" s="16">
        <v>0</v>
      </c>
      <c r="I37" s="15">
        <v>105</v>
      </c>
      <c r="J37" s="15">
        <f t="shared" si="9"/>
        <v>105</v>
      </c>
      <c r="K37" s="13">
        <v>28</v>
      </c>
      <c r="L37" s="12">
        <v>44</v>
      </c>
      <c r="M37" s="12">
        <f t="shared" si="10"/>
        <v>72</v>
      </c>
      <c r="N37" s="19">
        <v>9</v>
      </c>
      <c r="O37" s="20">
        <v>8</v>
      </c>
      <c r="P37" s="20">
        <f t="shared" si="11"/>
        <v>17</v>
      </c>
      <c r="Q37" s="19">
        <v>1</v>
      </c>
      <c r="R37" s="20">
        <v>7</v>
      </c>
      <c r="S37" s="20">
        <f t="shared" si="12"/>
        <v>8</v>
      </c>
      <c r="T37" s="27">
        <f t="shared" si="13"/>
        <v>38</v>
      </c>
      <c r="U37" s="28">
        <f t="shared" si="14"/>
        <v>164</v>
      </c>
      <c r="V37" s="28">
        <f t="shared" si="15"/>
        <v>202</v>
      </c>
      <c r="W37" s="11"/>
    </row>
    <row r="38" ht="15.5" spans="1:23">
      <c r="A38" s="11"/>
      <c r="B38" s="11" t="s">
        <v>75</v>
      </c>
      <c r="C38" s="12" t="s">
        <v>132</v>
      </c>
      <c r="D38" s="12">
        <v>0</v>
      </c>
      <c r="E38" s="13">
        <v>0</v>
      </c>
      <c r="F38" s="12">
        <v>127</v>
      </c>
      <c r="G38" s="12">
        <f t="shared" si="8"/>
        <v>127</v>
      </c>
      <c r="H38" s="13">
        <v>64</v>
      </c>
      <c r="I38" s="12">
        <v>28</v>
      </c>
      <c r="J38" s="12">
        <f t="shared" si="9"/>
        <v>92</v>
      </c>
      <c r="K38" s="13">
        <v>10</v>
      </c>
      <c r="L38" s="12">
        <v>72</v>
      </c>
      <c r="M38" s="12">
        <f t="shared" si="10"/>
        <v>82</v>
      </c>
      <c r="N38" s="13">
        <v>23</v>
      </c>
      <c r="O38" s="12">
        <v>29</v>
      </c>
      <c r="P38" s="12">
        <f t="shared" si="11"/>
        <v>52</v>
      </c>
      <c r="Q38" s="13">
        <v>18</v>
      </c>
      <c r="R38" s="12">
        <v>54</v>
      </c>
      <c r="S38" s="12">
        <f t="shared" si="12"/>
        <v>72</v>
      </c>
      <c r="T38" s="27">
        <f t="shared" si="13"/>
        <v>115</v>
      </c>
      <c r="U38" s="28">
        <f t="shared" si="14"/>
        <v>310</v>
      </c>
      <c r="V38" s="28">
        <f t="shared" si="15"/>
        <v>425</v>
      </c>
      <c r="W38" s="11"/>
    </row>
    <row r="39" ht="15.5" spans="1:23">
      <c r="A39" s="11"/>
      <c r="B39" s="11" t="s">
        <v>75</v>
      </c>
      <c r="C39" s="12" t="s">
        <v>85</v>
      </c>
      <c r="D39" s="12">
        <v>0</v>
      </c>
      <c r="E39" s="13">
        <v>14</v>
      </c>
      <c r="F39" s="12">
        <v>42</v>
      </c>
      <c r="G39" s="12">
        <f t="shared" si="8"/>
        <v>56</v>
      </c>
      <c r="H39" s="13">
        <v>2</v>
      </c>
      <c r="I39" s="12">
        <v>10</v>
      </c>
      <c r="J39" s="12">
        <f t="shared" si="9"/>
        <v>12</v>
      </c>
      <c r="K39" s="19">
        <v>7</v>
      </c>
      <c r="L39" s="20">
        <v>16</v>
      </c>
      <c r="M39" s="20">
        <f t="shared" si="10"/>
        <v>23</v>
      </c>
      <c r="N39" s="19">
        <v>12</v>
      </c>
      <c r="O39" s="20">
        <v>18</v>
      </c>
      <c r="P39" s="20">
        <f t="shared" si="11"/>
        <v>30</v>
      </c>
      <c r="Q39" s="19">
        <v>6</v>
      </c>
      <c r="R39" s="11">
        <v>12</v>
      </c>
      <c r="S39" s="11">
        <f t="shared" si="12"/>
        <v>18</v>
      </c>
      <c r="T39" s="27">
        <f t="shared" si="13"/>
        <v>41</v>
      </c>
      <c r="U39" s="28">
        <f t="shared" si="14"/>
        <v>98</v>
      </c>
      <c r="V39" s="28">
        <f t="shared" si="15"/>
        <v>139</v>
      </c>
      <c r="W39" s="11"/>
    </row>
    <row r="40" ht="15.5" spans="1:23">
      <c r="A40" s="11"/>
      <c r="B40" s="11" t="s">
        <v>75</v>
      </c>
      <c r="C40" s="12" t="s">
        <v>137</v>
      </c>
      <c r="D40" s="12">
        <v>0</v>
      </c>
      <c r="E40" s="13">
        <v>0</v>
      </c>
      <c r="F40" s="12">
        <v>109</v>
      </c>
      <c r="G40" s="12">
        <f t="shared" si="8"/>
        <v>109</v>
      </c>
      <c r="H40" s="16">
        <v>29</v>
      </c>
      <c r="I40" s="12">
        <v>51</v>
      </c>
      <c r="J40" s="12">
        <f t="shared" si="9"/>
        <v>80</v>
      </c>
      <c r="K40" s="13">
        <v>32</v>
      </c>
      <c r="L40" s="12">
        <v>80</v>
      </c>
      <c r="M40" s="12">
        <f t="shared" si="10"/>
        <v>112</v>
      </c>
      <c r="N40" s="19">
        <v>10</v>
      </c>
      <c r="O40" s="20">
        <v>31</v>
      </c>
      <c r="P40" s="20">
        <f t="shared" si="11"/>
        <v>41</v>
      </c>
      <c r="Q40" s="18">
        <v>0</v>
      </c>
      <c r="R40" s="11">
        <v>0</v>
      </c>
      <c r="S40" s="11">
        <f t="shared" si="12"/>
        <v>0</v>
      </c>
      <c r="T40" s="27">
        <f t="shared" si="13"/>
        <v>71</v>
      </c>
      <c r="U40" s="28">
        <f t="shared" si="14"/>
        <v>271</v>
      </c>
      <c r="V40" s="28">
        <f t="shared" si="15"/>
        <v>342</v>
      </c>
      <c r="W40" s="11"/>
    </row>
    <row r="41" ht="15.5" spans="1:23">
      <c r="A41" s="11">
        <v>5</v>
      </c>
      <c r="B41" s="11" t="s">
        <v>49</v>
      </c>
      <c r="C41" s="12" t="s">
        <v>50</v>
      </c>
      <c r="D41" s="12">
        <v>56</v>
      </c>
      <c r="E41" s="13">
        <v>0</v>
      </c>
      <c r="F41" s="12">
        <v>14</v>
      </c>
      <c r="G41" s="12">
        <f t="shared" si="8"/>
        <v>14</v>
      </c>
      <c r="H41" s="13">
        <v>17</v>
      </c>
      <c r="I41" s="17">
        <v>61</v>
      </c>
      <c r="J41" s="17">
        <f t="shared" si="9"/>
        <v>78</v>
      </c>
      <c r="K41" s="13">
        <v>0</v>
      </c>
      <c r="L41" s="12">
        <v>14</v>
      </c>
      <c r="M41" s="12">
        <f t="shared" si="10"/>
        <v>14</v>
      </c>
      <c r="N41" s="18">
        <v>0</v>
      </c>
      <c r="O41" s="11">
        <v>28</v>
      </c>
      <c r="P41" s="11">
        <f t="shared" si="11"/>
        <v>28</v>
      </c>
      <c r="Q41" s="18">
        <v>4</v>
      </c>
      <c r="R41" s="11">
        <v>24</v>
      </c>
      <c r="S41" s="11">
        <f t="shared" si="12"/>
        <v>28</v>
      </c>
      <c r="T41" s="27">
        <f t="shared" si="13"/>
        <v>21</v>
      </c>
      <c r="U41" s="28">
        <f t="shared" si="14"/>
        <v>197</v>
      </c>
      <c r="V41" s="28">
        <f t="shared" si="15"/>
        <v>218</v>
      </c>
      <c r="W41" s="11"/>
    </row>
    <row r="42" ht="15.5" spans="1:23">
      <c r="A42" s="11"/>
      <c r="B42" s="11" t="s">
        <v>49</v>
      </c>
      <c r="C42" s="12" t="s">
        <v>52</v>
      </c>
      <c r="D42" s="12">
        <v>0</v>
      </c>
      <c r="E42" s="13">
        <v>5</v>
      </c>
      <c r="F42" s="12">
        <v>20</v>
      </c>
      <c r="G42" s="12">
        <f t="shared" si="8"/>
        <v>25</v>
      </c>
      <c r="H42" s="13">
        <v>3</v>
      </c>
      <c r="I42" s="12">
        <v>38</v>
      </c>
      <c r="J42" s="12">
        <f t="shared" si="9"/>
        <v>41</v>
      </c>
      <c r="K42" s="13">
        <v>2</v>
      </c>
      <c r="L42" s="12">
        <v>18</v>
      </c>
      <c r="M42" s="12">
        <f t="shared" si="10"/>
        <v>20</v>
      </c>
      <c r="N42" s="18">
        <v>1</v>
      </c>
      <c r="O42" s="11">
        <v>2</v>
      </c>
      <c r="P42" s="11">
        <f t="shared" si="11"/>
        <v>3</v>
      </c>
      <c r="Q42" s="18">
        <v>0</v>
      </c>
      <c r="R42" s="11">
        <v>0</v>
      </c>
      <c r="S42" s="11">
        <f t="shared" si="12"/>
        <v>0</v>
      </c>
      <c r="T42" s="27">
        <f t="shared" si="13"/>
        <v>11</v>
      </c>
      <c r="U42" s="28">
        <f t="shared" si="14"/>
        <v>78</v>
      </c>
      <c r="V42" s="28">
        <f t="shared" si="15"/>
        <v>89</v>
      </c>
      <c r="W42" s="11"/>
    </row>
    <row r="43" ht="15.5" spans="1:23">
      <c r="A43" s="11"/>
      <c r="B43" s="11" t="s">
        <v>49</v>
      </c>
      <c r="C43" s="12" t="s">
        <v>53</v>
      </c>
      <c r="D43" s="12">
        <v>35</v>
      </c>
      <c r="E43" s="13">
        <v>0</v>
      </c>
      <c r="F43" s="12">
        <v>39</v>
      </c>
      <c r="G43" s="12">
        <f t="shared" si="8"/>
        <v>39</v>
      </c>
      <c r="H43" s="13">
        <v>10</v>
      </c>
      <c r="I43" s="12">
        <v>23</v>
      </c>
      <c r="J43" s="12">
        <f t="shared" si="9"/>
        <v>33</v>
      </c>
      <c r="K43" s="13">
        <v>1</v>
      </c>
      <c r="L43" s="12">
        <v>2</v>
      </c>
      <c r="M43" s="12">
        <f t="shared" si="10"/>
        <v>3</v>
      </c>
      <c r="N43" s="18">
        <v>0</v>
      </c>
      <c r="O43" s="11">
        <v>3</v>
      </c>
      <c r="P43" s="11">
        <f t="shared" si="11"/>
        <v>3</v>
      </c>
      <c r="Q43" s="18">
        <v>0</v>
      </c>
      <c r="R43" s="11">
        <v>41</v>
      </c>
      <c r="S43" s="11">
        <f t="shared" si="12"/>
        <v>41</v>
      </c>
      <c r="T43" s="27">
        <f t="shared" si="13"/>
        <v>11</v>
      </c>
      <c r="U43" s="28">
        <f t="shared" si="14"/>
        <v>143</v>
      </c>
      <c r="V43" s="28">
        <f t="shared" si="15"/>
        <v>154</v>
      </c>
      <c r="W43" s="11"/>
    </row>
    <row r="44" ht="15.5" spans="1:23">
      <c r="A44" s="11"/>
      <c r="B44" s="11" t="s">
        <v>49</v>
      </c>
      <c r="C44" s="12" t="s">
        <v>54</v>
      </c>
      <c r="D44" s="12">
        <v>0</v>
      </c>
      <c r="E44" s="13">
        <v>6</v>
      </c>
      <c r="F44" s="12">
        <v>73</v>
      </c>
      <c r="G44" s="12">
        <f t="shared" si="8"/>
        <v>79</v>
      </c>
      <c r="H44" s="13">
        <v>5</v>
      </c>
      <c r="I44" s="12">
        <v>30</v>
      </c>
      <c r="J44" s="12">
        <f t="shared" si="9"/>
        <v>35</v>
      </c>
      <c r="K44" s="13">
        <v>0</v>
      </c>
      <c r="L44" s="12">
        <v>0</v>
      </c>
      <c r="M44" s="12">
        <f t="shared" si="10"/>
        <v>0</v>
      </c>
      <c r="N44" s="18">
        <v>2</v>
      </c>
      <c r="O44" s="11">
        <v>29</v>
      </c>
      <c r="P44" s="11">
        <f t="shared" si="11"/>
        <v>31</v>
      </c>
      <c r="Q44" s="18">
        <v>0</v>
      </c>
      <c r="R44" s="11">
        <v>0</v>
      </c>
      <c r="S44" s="11">
        <f t="shared" si="12"/>
        <v>0</v>
      </c>
      <c r="T44" s="27">
        <f t="shared" si="13"/>
        <v>13</v>
      </c>
      <c r="U44" s="28">
        <f t="shared" si="14"/>
        <v>132</v>
      </c>
      <c r="V44" s="28">
        <f t="shared" si="15"/>
        <v>145</v>
      </c>
      <c r="W44" s="11"/>
    </row>
    <row r="45" ht="15.5" spans="1:23">
      <c r="A45" s="11"/>
      <c r="B45" s="11" t="s">
        <v>49</v>
      </c>
      <c r="C45" s="12" t="s">
        <v>126</v>
      </c>
      <c r="D45" s="12">
        <v>0</v>
      </c>
      <c r="E45" s="13">
        <v>0</v>
      </c>
      <c r="F45" s="12">
        <v>0</v>
      </c>
      <c r="G45" s="12">
        <f t="shared" si="8"/>
        <v>0</v>
      </c>
      <c r="H45" s="13">
        <v>44</v>
      </c>
      <c r="I45" s="12">
        <v>99</v>
      </c>
      <c r="J45" s="12">
        <f t="shared" si="9"/>
        <v>143</v>
      </c>
      <c r="K45" s="13">
        <v>0</v>
      </c>
      <c r="L45" s="12">
        <v>0</v>
      </c>
      <c r="M45" s="12">
        <f t="shared" si="10"/>
        <v>0</v>
      </c>
      <c r="N45" s="13">
        <v>0</v>
      </c>
      <c r="O45" s="12">
        <v>0</v>
      </c>
      <c r="P45" s="12">
        <f t="shared" si="11"/>
        <v>0</v>
      </c>
      <c r="Q45" s="18">
        <v>0</v>
      </c>
      <c r="R45" s="11">
        <v>0</v>
      </c>
      <c r="S45" s="11">
        <f t="shared" si="12"/>
        <v>0</v>
      </c>
      <c r="T45" s="27">
        <f t="shared" si="13"/>
        <v>44</v>
      </c>
      <c r="U45" s="28">
        <f t="shared" si="14"/>
        <v>99</v>
      </c>
      <c r="V45" s="28">
        <f t="shared" si="15"/>
        <v>143</v>
      </c>
      <c r="W45" s="11"/>
    </row>
    <row r="46" ht="15.5" spans="1:23">
      <c r="A46" s="11"/>
      <c r="B46" s="11" t="s">
        <v>49</v>
      </c>
      <c r="C46" s="12" t="s">
        <v>55</v>
      </c>
      <c r="D46" s="12">
        <v>49</v>
      </c>
      <c r="E46" s="13">
        <v>0</v>
      </c>
      <c r="F46" s="12">
        <v>61</v>
      </c>
      <c r="G46" s="12">
        <f t="shared" si="8"/>
        <v>61</v>
      </c>
      <c r="H46" s="13">
        <v>0</v>
      </c>
      <c r="I46" s="12">
        <v>48</v>
      </c>
      <c r="J46" s="12">
        <f t="shared" si="9"/>
        <v>48</v>
      </c>
      <c r="K46" s="13">
        <v>0</v>
      </c>
      <c r="L46" s="12">
        <v>37</v>
      </c>
      <c r="M46" s="12">
        <f t="shared" si="10"/>
        <v>37</v>
      </c>
      <c r="N46" s="18">
        <v>0</v>
      </c>
      <c r="O46" s="11">
        <v>47</v>
      </c>
      <c r="P46" s="11">
        <f t="shared" si="11"/>
        <v>47</v>
      </c>
      <c r="Q46" s="18">
        <v>0</v>
      </c>
      <c r="R46" s="11">
        <v>43</v>
      </c>
      <c r="S46" s="11">
        <f t="shared" si="12"/>
        <v>43</v>
      </c>
      <c r="T46" s="27">
        <f t="shared" si="13"/>
        <v>0</v>
      </c>
      <c r="U46" s="28">
        <f t="shared" si="14"/>
        <v>285</v>
      </c>
      <c r="V46" s="28">
        <f t="shared" si="15"/>
        <v>285</v>
      </c>
      <c r="W46" s="11"/>
    </row>
    <row r="47" ht="15.5" spans="1:23">
      <c r="A47" s="11"/>
      <c r="B47" s="11" t="s">
        <v>49</v>
      </c>
      <c r="C47" s="12" t="s">
        <v>57</v>
      </c>
      <c r="D47" s="12">
        <v>0</v>
      </c>
      <c r="E47" s="13">
        <v>0</v>
      </c>
      <c r="F47" s="12">
        <v>40</v>
      </c>
      <c r="G47" s="12">
        <f t="shared" si="8"/>
        <v>40</v>
      </c>
      <c r="H47" s="13">
        <v>0</v>
      </c>
      <c r="I47" s="12">
        <v>61</v>
      </c>
      <c r="J47" s="12">
        <f t="shared" si="9"/>
        <v>61</v>
      </c>
      <c r="K47" s="13">
        <v>0</v>
      </c>
      <c r="L47" s="12">
        <v>16</v>
      </c>
      <c r="M47" s="12">
        <f t="shared" si="10"/>
        <v>16</v>
      </c>
      <c r="N47" s="18">
        <v>0</v>
      </c>
      <c r="O47" s="11">
        <v>9</v>
      </c>
      <c r="P47" s="11">
        <f t="shared" si="11"/>
        <v>9</v>
      </c>
      <c r="Q47" s="18">
        <v>0</v>
      </c>
      <c r="R47" s="11">
        <v>20</v>
      </c>
      <c r="S47" s="11">
        <f t="shared" si="12"/>
        <v>20</v>
      </c>
      <c r="T47" s="27">
        <f t="shared" si="13"/>
        <v>0</v>
      </c>
      <c r="U47" s="28">
        <f t="shared" si="14"/>
        <v>146</v>
      </c>
      <c r="V47" s="28">
        <f t="shared" si="15"/>
        <v>146</v>
      </c>
      <c r="W47" s="11"/>
    </row>
    <row r="48" ht="15.5" spans="1:23">
      <c r="A48" s="11"/>
      <c r="B48" s="11" t="s">
        <v>49</v>
      </c>
      <c r="C48" s="12" t="s">
        <v>58</v>
      </c>
      <c r="D48" s="12">
        <v>0</v>
      </c>
      <c r="E48" s="13">
        <v>0</v>
      </c>
      <c r="F48" s="12">
        <v>41</v>
      </c>
      <c r="G48" s="12">
        <f t="shared" si="8"/>
        <v>41</v>
      </c>
      <c r="H48" s="13">
        <v>0</v>
      </c>
      <c r="I48" s="12">
        <v>0</v>
      </c>
      <c r="J48" s="12">
        <f t="shared" si="9"/>
        <v>0</v>
      </c>
      <c r="K48" s="13">
        <v>0</v>
      </c>
      <c r="L48" s="12">
        <v>54</v>
      </c>
      <c r="M48" s="12">
        <f t="shared" si="10"/>
        <v>54</v>
      </c>
      <c r="N48" s="18">
        <v>0</v>
      </c>
      <c r="O48" s="11">
        <v>0</v>
      </c>
      <c r="P48" s="11">
        <f t="shared" si="11"/>
        <v>0</v>
      </c>
      <c r="Q48" s="18">
        <v>0</v>
      </c>
      <c r="R48" s="11">
        <v>0</v>
      </c>
      <c r="S48" s="11">
        <f t="shared" si="12"/>
        <v>0</v>
      </c>
      <c r="T48" s="27">
        <f t="shared" si="13"/>
        <v>0</v>
      </c>
      <c r="U48" s="28">
        <f t="shared" si="14"/>
        <v>95</v>
      </c>
      <c r="V48" s="28">
        <f t="shared" si="15"/>
        <v>95</v>
      </c>
      <c r="W48" s="11"/>
    </row>
    <row r="49" ht="15.5" spans="1:23">
      <c r="A49" s="11"/>
      <c r="B49" s="11" t="s">
        <v>49</v>
      </c>
      <c r="C49" s="12" t="s">
        <v>127</v>
      </c>
      <c r="D49" s="12">
        <v>47</v>
      </c>
      <c r="E49" s="13">
        <v>8</v>
      </c>
      <c r="F49" s="12">
        <v>20</v>
      </c>
      <c r="G49" s="12">
        <f t="shared" si="8"/>
        <v>28</v>
      </c>
      <c r="H49" s="13">
        <v>14</v>
      </c>
      <c r="I49" s="12">
        <v>82</v>
      </c>
      <c r="J49" s="12">
        <f t="shared" si="9"/>
        <v>96</v>
      </c>
      <c r="K49" s="13">
        <v>6</v>
      </c>
      <c r="L49" s="12">
        <v>21</v>
      </c>
      <c r="M49" s="12">
        <f t="shared" si="10"/>
        <v>27</v>
      </c>
      <c r="N49" s="18">
        <v>3</v>
      </c>
      <c r="O49" s="11">
        <v>7</v>
      </c>
      <c r="P49" s="11">
        <f t="shared" si="11"/>
        <v>10</v>
      </c>
      <c r="Q49" s="18">
        <v>0</v>
      </c>
      <c r="R49" s="11">
        <v>0</v>
      </c>
      <c r="S49" s="11">
        <f t="shared" si="12"/>
        <v>0</v>
      </c>
      <c r="T49" s="27">
        <f t="shared" si="13"/>
        <v>31</v>
      </c>
      <c r="U49" s="28">
        <f t="shared" si="14"/>
        <v>177</v>
      </c>
      <c r="V49" s="28">
        <f t="shared" si="15"/>
        <v>208</v>
      </c>
      <c r="W49" s="11"/>
    </row>
    <row r="50" ht="15.5" spans="1:23">
      <c r="A50" s="11"/>
      <c r="B50" s="11" t="s">
        <v>49</v>
      </c>
      <c r="C50" s="12" t="s">
        <v>59</v>
      </c>
      <c r="D50" s="12">
        <v>62</v>
      </c>
      <c r="E50" s="13">
        <v>23</v>
      </c>
      <c r="F50" s="12">
        <v>35</v>
      </c>
      <c r="G50" s="12">
        <f t="shared" si="8"/>
        <v>58</v>
      </c>
      <c r="H50" s="13">
        <v>20</v>
      </c>
      <c r="I50" s="12">
        <v>39</v>
      </c>
      <c r="J50" s="12">
        <f t="shared" si="9"/>
        <v>59</v>
      </c>
      <c r="K50" s="13">
        <v>37</v>
      </c>
      <c r="L50" s="12">
        <v>36</v>
      </c>
      <c r="M50" s="12">
        <f t="shared" si="10"/>
        <v>73</v>
      </c>
      <c r="N50" s="18">
        <v>27</v>
      </c>
      <c r="O50" s="11">
        <v>20</v>
      </c>
      <c r="P50" s="11">
        <f t="shared" si="11"/>
        <v>47</v>
      </c>
      <c r="Q50" s="18">
        <v>8</v>
      </c>
      <c r="R50" s="11">
        <v>35</v>
      </c>
      <c r="S50" s="11">
        <f t="shared" si="12"/>
        <v>43</v>
      </c>
      <c r="T50" s="27">
        <f t="shared" si="13"/>
        <v>115</v>
      </c>
      <c r="U50" s="28">
        <f t="shared" si="14"/>
        <v>227</v>
      </c>
      <c r="V50" s="28">
        <f t="shared" si="15"/>
        <v>342</v>
      </c>
      <c r="W50" s="11"/>
    </row>
    <row r="51" ht="15.5" spans="1:23">
      <c r="A51" s="11"/>
      <c r="B51" s="11" t="s">
        <v>49</v>
      </c>
      <c r="C51" s="12" t="s">
        <v>60</v>
      </c>
      <c r="D51" s="12">
        <v>0</v>
      </c>
      <c r="E51" s="13">
        <v>0</v>
      </c>
      <c r="F51" s="12">
        <v>0</v>
      </c>
      <c r="G51" s="12">
        <f t="shared" si="8"/>
        <v>0</v>
      </c>
      <c r="H51" s="13">
        <v>21</v>
      </c>
      <c r="I51" s="12">
        <v>76</v>
      </c>
      <c r="J51" s="12">
        <f t="shared" si="9"/>
        <v>97</v>
      </c>
      <c r="K51" s="13">
        <v>4</v>
      </c>
      <c r="L51" s="12">
        <v>23</v>
      </c>
      <c r="M51" s="12">
        <f t="shared" si="10"/>
        <v>27</v>
      </c>
      <c r="N51" s="21">
        <v>0</v>
      </c>
      <c r="O51" s="22">
        <v>0</v>
      </c>
      <c r="P51" s="22">
        <f t="shared" si="11"/>
        <v>0</v>
      </c>
      <c r="Q51" s="18">
        <v>0</v>
      </c>
      <c r="R51" s="11">
        <v>0</v>
      </c>
      <c r="S51" s="11">
        <f t="shared" si="12"/>
        <v>0</v>
      </c>
      <c r="T51" s="27">
        <f t="shared" si="13"/>
        <v>25</v>
      </c>
      <c r="U51" s="28">
        <f t="shared" si="14"/>
        <v>99</v>
      </c>
      <c r="V51" s="28">
        <f t="shared" si="15"/>
        <v>124</v>
      </c>
      <c r="W51" s="11"/>
    </row>
    <row r="52" ht="15.5" spans="1:23">
      <c r="A52" s="11">
        <v>6</v>
      </c>
      <c r="B52" s="11" t="s">
        <v>25</v>
      </c>
      <c r="C52" s="12" t="s">
        <v>26</v>
      </c>
      <c r="D52" s="15">
        <v>0</v>
      </c>
      <c r="E52" s="16">
        <v>0</v>
      </c>
      <c r="F52" s="15">
        <v>37</v>
      </c>
      <c r="G52" s="12">
        <f t="shared" si="8"/>
        <v>37</v>
      </c>
      <c r="H52" s="16">
        <v>0</v>
      </c>
      <c r="I52" s="15">
        <v>14</v>
      </c>
      <c r="J52" s="15">
        <f t="shared" si="9"/>
        <v>14</v>
      </c>
      <c r="K52" s="16">
        <v>21</v>
      </c>
      <c r="L52" s="15">
        <v>29</v>
      </c>
      <c r="M52" s="15">
        <f t="shared" si="10"/>
        <v>50</v>
      </c>
      <c r="N52" s="16">
        <v>0</v>
      </c>
      <c r="O52" s="15">
        <v>0</v>
      </c>
      <c r="P52" s="15">
        <f t="shared" si="11"/>
        <v>0</v>
      </c>
      <c r="Q52" s="18">
        <v>13</v>
      </c>
      <c r="R52" s="11">
        <v>8</v>
      </c>
      <c r="S52" s="11">
        <f t="shared" si="12"/>
        <v>21</v>
      </c>
      <c r="T52" s="27">
        <f t="shared" si="13"/>
        <v>34</v>
      </c>
      <c r="U52" s="28">
        <f t="shared" si="14"/>
        <v>88</v>
      </c>
      <c r="V52" s="28">
        <f t="shared" si="15"/>
        <v>122</v>
      </c>
      <c r="W52" s="11"/>
    </row>
    <row r="53" ht="15.5" spans="1:23">
      <c r="A53" s="11"/>
      <c r="B53" s="11" t="s">
        <v>25</v>
      </c>
      <c r="C53" s="12" t="s">
        <v>28</v>
      </c>
      <c r="D53" s="12">
        <v>0</v>
      </c>
      <c r="E53" s="13">
        <v>0</v>
      </c>
      <c r="F53" s="12">
        <v>100</v>
      </c>
      <c r="G53" s="12">
        <f t="shared" si="8"/>
        <v>100</v>
      </c>
      <c r="H53" s="13">
        <v>0</v>
      </c>
      <c r="I53" s="12">
        <v>24</v>
      </c>
      <c r="J53" s="12">
        <f t="shared" si="9"/>
        <v>24</v>
      </c>
      <c r="K53" s="13">
        <v>41</v>
      </c>
      <c r="L53" s="12">
        <v>24</v>
      </c>
      <c r="M53" s="12">
        <f t="shared" si="10"/>
        <v>65</v>
      </c>
      <c r="N53" s="13">
        <v>7</v>
      </c>
      <c r="O53" s="12">
        <v>21</v>
      </c>
      <c r="P53" s="12">
        <f t="shared" si="11"/>
        <v>28</v>
      </c>
      <c r="Q53" s="18">
        <v>0</v>
      </c>
      <c r="R53" s="11">
        <v>0</v>
      </c>
      <c r="S53" s="11">
        <f t="shared" si="12"/>
        <v>0</v>
      </c>
      <c r="T53" s="27">
        <f t="shared" si="13"/>
        <v>48</v>
      </c>
      <c r="U53" s="28">
        <f t="shared" si="14"/>
        <v>169</v>
      </c>
      <c r="V53" s="28">
        <f t="shared" si="15"/>
        <v>217</v>
      </c>
      <c r="W53" s="11"/>
    </row>
    <row r="54" ht="15.5" spans="1:23">
      <c r="A54" s="11"/>
      <c r="B54" s="11" t="s">
        <v>25</v>
      </c>
      <c r="C54" s="12" t="s">
        <v>29</v>
      </c>
      <c r="D54" s="12">
        <v>90</v>
      </c>
      <c r="E54" s="13">
        <v>0</v>
      </c>
      <c r="F54" s="12">
        <v>18</v>
      </c>
      <c r="G54" s="12">
        <f t="shared" si="8"/>
        <v>18</v>
      </c>
      <c r="H54" s="13">
        <v>0</v>
      </c>
      <c r="I54" s="12">
        <v>4</v>
      </c>
      <c r="J54" s="12">
        <f t="shared" si="9"/>
        <v>4</v>
      </c>
      <c r="K54" s="13">
        <v>0</v>
      </c>
      <c r="L54" s="12">
        <v>26</v>
      </c>
      <c r="M54" s="12">
        <f t="shared" si="10"/>
        <v>26</v>
      </c>
      <c r="N54" s="13">
        <v>0</v>
      </c>
      <c r="O54" s="12">
        <v>4</v>
      </c>
      <c r="P54" s="12">
        <f t="shared" si="11"/>
        <v>4</v>
      </c>
      <c r="Q54" s="18">
        <v>0</v>
      </c>
      <c r="R54" s="11">
        <v>25</v>
      </c>
      <c r="S54" s="11">
        <f t="shared" si="12"/>
        <v>25</v>
      </c>
      <c r="T54" s="27">
        <f t="shared" si="13"/>
        <v>0</v>
      </c>
      <c r="U54" s="28">
        <f t="shared" si="14"/>
        <v>167</v>
      </c>
      <c r="V54" s="28">
        <f t="shared" si="15"/>
        <v>167</v>
      </c>
      <c r="W54" s="11"/>
    </row>
    <row r="55" ht="15.5" spans="1:23">
      <c r="A55" s="11"/>
      <c r="B55" s="11" t="s">
        <v>25</v>
      </c>
      <c r="C55" s="12" t="s">
        <v>30</v>
      </c>
      <c r="D55" s="12">
        <v>0</v>
      </c>
      <c r="E55" s="13">
        <v>0</v>
      </c>
      <c r="F55" s="12">
        <v>18</v>
      </c>
      <c r="G55" s="12">
        <f t="shared" si="8"/>
        <v>18</v>
      </c>
      <c r="H55" s="13">
        <v>5</v>
      </c>
      <c r="I55" s="12">
        <v>5</v>
      </c>
      <c r="J55" s="12">
        <f t="shared" si="9"/>
        <v>10</v>
      </c>
      <c r="K55" s="13">
        <v>0</v>
      </c>
      <c r="L55" s="12">
        <v>0</v>
      </c>
      <c r="M55" s="12">
        <f t="shared" si="10"/>
        <v>0</v>
      </c>
      <c r="N55" s="13">
        <v>8</v>
      </c>
      <c r="O55" s="12">
        <v>20</v>
      </c>
      <c r="P55" s="12">
        <f t="shared" si="11"/>
        <v>28</v>
      </c>
      <c r="Q55" s="13">
        <v>0</v>
      </c>
      <c r="R55" s="12">
        <v>14</v>
      </c>
      <c r="S55" s="12">
        <f t="shared" si="12"/>
        <v>14</v>
      </c>
      <c r="T55" s="27">
        <f t="shared" si="13"/>
        <v>13</v>
      </c>
      <c r="U55" s="28">
        <f t="shared" si="14"/>
        <v>57</v>
      </c>
      <c r="V55" s="28">
        <f t="shared" si="15"/>
        <v>70</v>
      </c>
      <c r="W55" s="11"/>
    </row>
    <row r="56" ht="15.5" spans="1:23">
      <c r="A56" s="11"/>
      <c r="B56" s="11" t="s">
        <v>25</v>
      </c>
      <c r="C56" s="12" t="s">
        <v>120</v>
      </c>
      <c r="D56" s="12">
        <v>0</v>
      </c>
      <c r="E56" s="13">
        <v>0</v>
      </c>
      <c r="F56" s="12">
        <v>72</v>
      </c>
      <c r="G56" s="12">
        <f t="shared" si="8"/>
        <v>72</v>
      </c>
      <c r="H56" s="13">
        <v>21</v>
      </c>
      <c r="I56" s="12">
        <v>8</v>
      </c>
      <c r="J56" s="12">
        <f t="shared" si="9"/>
        <v>29</v>
      </c>
      <c r="K56" s="13">
        <v>13</v>
      </c>
      <c r="L56" s="12">
        <v>68</v>
      </c>
      <c r="M56" s="12">
        <f t="shared" si="10"/>
        <v>81</v>
      </c>
      <c r="N56" s="13">
        <v>10</v>
      </c>
      <c r="O56" s="12">
        <v>20</v>
      </c>
      <c r="P56" s="12">
        <f t="shared" si="11"/>
        <v>30</v>
      </c>
      <c r="Q56" s="18">
        <v>7</v>
      </c>
      <c r="R56" s="11">
        <v>21</v>
      </c>
      <c r="S56" s="11">
        <f t="shared" si="12"/>
        <v>28</v>
      </c>
      <c r="T56" s="27">
        <f t="shared" si="13"/>
        <v>51</v>
      </c>
      <c r="U56" s="28">
        <f t="shared" si="14"/>
        <v>189</v>
      </c>
      <c r="V56" s="28">
        <f t="shared" si="15"/>
        <v>240</v>
      </c>
      <c r="W56" s="11"/>
    </row>
    <row r="57" ht="15.5" spans="1:23">
      <c r="A57" s="11"/>
      <c r="B57" s="11" t="s">
        <v>25</v>
      </c>
      <c r="C57" s="12" t="s">
        <v>31</v>
      </c>
      <c r="D57" s="12">
        <v>0</v>
      </c>
      <c r="E57" s="13">
        <v>0</v>
      </c>
      <c r="F57" s="12">
        <v>22</v>
      </c>
      <c r="G57" s="12">
        <f t="shared" si="8"/>
        <v>22</v>
      </c>
      <c r="H57" s="13">
        <v>0</v>
      </c>
      <c r="I57" s="12">
        <v>0</v>
      </c>
      <c r="J57" s="12">
        <f t="shared" si="9"/>
        <v>0</v>
      </c>
      <c r="K57" s="13">
        <v>23</v>
      </c>
      <c r="L57" s="12">
        <v>37</v>
      </c>
      <c r="M57" s="12">
        <f t="shared" si="10"/>
        <v>60</v>
      </c>
      <c r="N57" s="13">
        <v>0</v>
      </c>
      <c r="O57" s="12">
        <v>0</v>
      </c>
      <c r="P57" s="12">
        <f t="shared" si="11"/>
        <v>0</v>
      </c>
      <c r="Q57" s="18">
        <v>5</v>
      </c>
      <c r="R57" s="11">
        <v>3</v>
      </c>
      <c r="S57" s="11">
        <f t="shared" si="12"/>
        <v>8</v>
      </c>
      <c r="T57" s="27">
        <f t="shared" si="13"/>
        <v>28</v>
      </c>
      <c r="U57" s="28">
        <f t="shared" si="14"/>
        <v>62</v>
      </c>
      <c r="V57" s="28">
        <f t="shared" si="15"/>
        <v>90</v>
      </c>
      <c r="W57" s="11"/>
    </row>
    <row r="58" ht="15.5" spans="1:23">
      <c r="A58" s="11"/>
      <c r="B58" s="11" t="s">
        <v>25</v>
      </c>
      <c r="C58" s="12" t="s">
        <v>32</v>
      </c>
      <c r="D58" s="12">
        <v>0</v>
      </c>
      <c r="E58" s="13">
        <v>0</v>
      </c>
      <c r="F58" s="12">
        <v>58</v>
      </c>
      <c r="G58" s="12">
        <f t="shared" si="8"/>
        <v>58</v>
      </c>
      <c r="H58" s="13">
        <v>0</v>
      </c>
      <c r="I58" s="12">
        <v>0</v>
      </c>
      <c r="J58" s="12">
        <f t="shared" si="9"/>
        <v>0</v>
      </c>
      <c r="K58" s="13">
        <v>19</v>
      </c>
      <c r="L58" s="12">
        <v>25</v>
      </c>
      <c r="M58" s="12">
        <f t="shared" si="10"/>
        <v>44</v>
      </c>
      <c r="N58" s="13">
        <v>0</v>
      </c>
      <c r="O58" s="12">
        <v>0</v>
      </c>
      <c r="P58" s="12">
        <f t="shared" si="11"/>
        <v>0</v>
      </c>
      <c r="Q58" s="18">
        <v>0</v>
      </c>
      <c r="R58" s="11">
        <v>0</v>
      </c>
      <c r="S58" s="11">
        <f t="shared" si="12"/>
        <v>0</v>
      </c>
      <c r="T58" s="27">
        <f t="shared" si="13"/>
        <v>19</v>
      </c>
      <c r="U58" s="28">
        <f t="shared" si="14"/>
        <v>83</v>
      </c>
      <c r="V58" s="28">
        <f t="shared" si="15"/>
        <v>102</v>
      </c>
      <c r="W58" s="11"/>
    </row>
    <row r="59" ht="15.5" spans="1:23">
      <c r="A59" s="11"/>
      <c r="B59" s="11" t="s">
        <v>25</v>
      </c>
      <c r="C59" s="12" t="s">
        <v>33</v>
      </c>
      <c r="D59" s="12">
        <v>0</v>
      </c>
      <c r="E59" s="13">
        <v>0</v>
      </c>
      <c r="F59" s="12">
        <v>76</v>
      </c>
      <c r="G59" s="12">
        <f t="shared" si="8"/>
        <v>76</v>
      </c>
      <c r="H59" s="13">
        <v>0</v>
      </c>
      <c r="I59" s="12">
        <v>7</v>
      </c>
      <c r="J59" s="12">
        <f t="shared" si="9"/>
        <v>7</v>
      </c>
      <c r="K59" s="13">
        <v>2</v>
      </c>
      <c r="L59" s="12">
        <v>19</v>
      </c>
      <c r="M59" s="12">
        <f t="shared" si="10"/>
        <v>21</v>
      </c>
      <c r="N59" s="13">
        <v>0</v>
      </c>
      <c r="O59" s="12">
        <v>0</v>
      </c>
      <c r="P59" s="12">
        <f t="shared" si="11"/>
        <v>0</v>
      </c>
      <c r="Q59" s="18">
        <v>0</v>
      </c>
      <c r="R59" s="11">
        <v>0</v>
      </c>
      <c r="S59" s="11">
        <f t="shared" si="12"/>
        <v>0</v>
      </c>
      <c r="T59" s="27">
        <f t="shared" si="13"/>
        <v>2</v>
      </c>
      <c r="U59" s="28">
        <f t="shared" si="14"/>
        <v>102</v>
      </c>
      <c r="V59" s="28">
        <f t="shared" si="15"/>
        <v>104</v>
      </c>
      <c r="W59" s="11"/>
    </row>
    <row r="60" ht="15.5" spans="1:23">
      <c r="A60" s="11"/>
      <c r="B60" s="11" t="s">
        <v>25</v>
      </c>
      <c r="C60" s="12" t="s">
        <v>34</v>
      </c>
      <c r="D60" s="12">
        <v>0</v>
      </c>
      <c r="E60" s="13">
        <v>0</v>
      </c>
      <c r="F60" s="12">
        <v>34</v>
      </c>
      <c r="G60" s="12">
        <f t="shared" si="8"/>
        <v>34</v>
      </c>
      <c r="H60" s="13">
        <v>0</v>
      </c>
      <c r="I60" s="12">
        <v>6</v>
      </c>
      <c r="J60" s="12">
        <f t="shared" si="9"/>
        <v>6</v>
      </c>
      <c r="K60" s="13">
        <v>0</v>
      </c>
      <c r="L60" s="12">
        <v>16</v>
      </c>
      <c r="M60" s="12">
        <f t="shared" si="10"/>
        <v>16</v>
      </c>
      <c r="N60" s="13">
        <v>0</v>
      </c>
      <c r="O60" s="12">
        <v>8</v>
      </c>
      <c r="P60" s="12">
        <f t="shared" si="11"/>
        <v>8</v>
      </c>
      <c r="Q60" s="18">
        <v>0</v>
      </c>
      <c r="R60" s="11">
        <v>1</v>
      </c>
      <c r="S60" s="11">
        <f t="shared" si="12"/>
        <v>1</v>
      </c>
      <c r="T60" s="27">
        <f t="shared" si="13"/>
        <v>0</v>
      </c>
      <c r="U60" s="28">
        <f t="shared" si="14"/>
        <v>65</v>
      </c>
      <c r="V60" s="28">
        <f t="shared" si="15"/>
        <v>65</v>
      </c>
      <c r="W60" s="11"/>
    </row>
    <row r="61" ht="15.5" spans="1:23">
      <c r="A61" s="11"/>
      <c r="B61" s="11" t="s">
        <v>25</v>
      </c>
      <c r="C61" s="12" t="s">
        <v>35</v>
      </c>
      <c r="D61" s="12">
        <v>0</v>
      </c>
      <c r="E61" s="13">
        <v>0</v>
      </c>
      <c r="F61" s="12">
        <v>35</v>
      </c>
      <c r="G61" s="12">
        <f t="shared" si="8"/>
        <v>35</v>
      </c>
      <c r="H61" s="13">
        <v>0</v>
      </c>
      <c r="I61" s="12">
        <v>13</v>
      </c>
      <c r="J61" s="12">
        <f t="shared" si="9"/>
        <v>13</v>
      </c>
      <c r="K61" s="13">
        <v>0</v>
      </c>
      <c r="L61" s="12">
        <v>22</v>
      </c>
      <c r="M61" s="12">
        <f t="shared" si="10"/>
        <v>22</v>
      </c>
      <c r="N61" s="13">
        <v>0</v>
      </c>
      <c r="O61" s="12">
        <v>11</v>
      </c>
      <c r="P61" s="12">
        <f t="shared" si="11"/>
        <v>11</v>
      </c>
      <c r="Q61" s="18">
        <v>0</v>
      </c>
      <c r="R61" s="11">
        <v>0</v>
      </c>
      <c r="S61" s="11">
        <f t="shared" si="12"/>
        <v>0</v>
      </c>
      <c r="T61" s="27">
        <f t="shared" si="13"/>
        <v>0</v>
      </c>
      <c r="U61" s="28">
        <f t="shared" si="14"/>
        <v>81</v>
      </c>
      <c r="V61" s="28">
        <f t="shared" si="15"/>
        <v>81</v>
      </c>
      <c r="W61" s="11"/>
    </row>
    <row r="62" ht="15.5" spans="1:23">
      <c r="A62" s="11">
        <v>7</v>
      </c>
      <c r="B62" s="11" t="s">
        <v>86</v>
      </c>
      <c r="C62" s="12" t="s">
        <v>19</v>
      </c>
      <c r="D62" s="12">
        <v>11</v>
      </c>
      <c r="E62" s="13">
        <v>1</v>
      </c>
      <c r="F62" s="12">
        <v>1</v>
      </c>
      <c r="G62" s="12">
        <f t="shared" si="8"/>
        <v>2</v>
      </c>
      <c r="H62" s="13">
        <v>0</v>
      </c>
      <c r="I62" s="12">
        <v>0</v>
      </c>
      <c r="J62" s="12">
        <f t="shared" si="9"/>
        <v>0</v>
      </c>
      <c r="K62" s="13">
        <v>0</v>
      </c>
      <c r="L62" s="12">
        <v>1</v>
      </c>
      <c r="M62" s="12">
        <f t="shared" si="10"/>
        <v>1</v>
      </c>
      <c r="N62" s="13">
        <v>0</v>
      </c>
      <c r="O62" s="12">
        <v>0</v>
      </c>
      <c r="P62" s="12">
        <f t="shared" si="11"/>
        <v>0</v>
      </c>
      <c r="Q62" s="18">
        <v>0</v>
      </c>
      <c r="R62" s="11">
        <v>0</v>
      </c>
      <c r="S62" s="11">
        <f t="shared" si="12"/>
        <v>0</v>
      </c>
      <c r="T62" s="27">
        <f t="shared" si="13"/>
        <v>1</v>
      </c>
      <c r="U62" s="28">
        <f t="shared" si="14"/>
        <v>13</v>
      </c>
      <c r="V62" s="28">
        <f t="shared" si="15"/>
        <v>14</v>
      </c>
      <c r="W62" s="11"/>
    </row>
    <row r="63" ht="15.5" spans="1:23">
      <c r="A63" s="11"/>
      <c r="B63" s="11" t="s">
        <v>86</v>
      </c>
      <c r="C63" s="12" t="s">
        <v>87</v>
      </c>
      <c r="D63" s="12">
        <v>61</v>
      </c>
      <c r="E63" s="13">
        <v>5</v>
      </c>
      <c r="F63" s="12">
        <v>11</v>
      </c>
      <c r="G63" s="12">
        <f t="shared" si="8"/>
        <v>16</v>
      </c>
      <c r="H63" s="13">
        <v>0</v>
      </c>
      <c r="I63" s="12">
        <v>0</v>
      </c>
      <c r="J63" s="12">
        <f t="shared" si="9"/>
        <v>0</v>
      </c>
      <c r="K63" s="13">
        <v>0</v>
      </c>
      <c r="L63" s="12">
        <v>0</v>
      </c>
      <c r="M63" s="12">
        <f t="shared" si="10"/>
        <v>0</v>
      </c>
      <c r="N63" s="13">
        <v>8</v>
      </c>
      <c r="O63" s="12">
        <v>6</v>
      </c>
      <c r="P63" s="12">
        <f t="shared" si="11"/>
        <v>14</v>
      </c>
      <c r="Q63" s="18">
        <v>34</v>
      </c>
      <c r="R63" s="11">
        <v>20</v>
      </c>
      <c r="S63" s="11">
        <f t="shared" si="12"/>
        <v>54</v>
      </c>
      <c r="T63" s="27">
        <f t="shared" si="13"/>
        <v>47</v>
      </c>
      <c r="U63" s="28">
        <f t="shared" si="14"/>
        <v>98</v>
      </c>
      <c r="V63" s="28">
        <f t="shared" si="15"/>
        <v>145</v>
      </c>
      <c r="W63" s="11"/>
    </row>
    <row r="64" ht="15.5" spans="1:23">
      <c r="A64" s="11"/>
      <c r="B64" s="11" t="s">
        <v>86</v>
      </c>
      <c r="C64" s="12" t="s">
        <v>88</v>
      </c>
      <c r="D64" s="12">
        <v>0</v>
      </c>
      <c r="E64" s="13">
        <v>2</v>
      </c>
      <c r="F64" s="12">
        <v>6</v>
      </c>
      <c r="G64" s="12">
        <f t="shared" si="8"/>
        <v>8</v>
      </c>
      <c r="H64" s="13">
        <v>0</v>
      </c>
      <c r="I64" s="17">
        <v>0</v>
      </c>
      <c r="J64" s="17">
        <f t="shared" si="9"/>
        <v>0</v>
      </c>
      <c r="K64" s="13">
        <v>0</v>
      </c>
      <c r="L64" s="12">
        <v>1</v>
      </c>
      <c r="M64" s="12">
        <f t="shared" si="10"/>
        <v>1</v>
      </c>
      <c r="N64" s="13">
        <v>0</v>
      </c>
      <c r="O64" s="12">
        <v>0</v>
      </c>
      <c r="P64" s="12">
        <f t="shared" si="11"/>
        <v>0</v>
      </c>
      <c r="Q64" s="18">
        <v>0</v>
      </c>
      <c r="R64" s="11">
        <v>0</v>
      </c>
      <c r="S64" s="11">
        <f t="shared" si="12"/>
        <v>0</v>
      </c>
      <c r="T64" s="27">
        <f t="shared" si="13"/>
        <v>2</v>
      </c>
      <c r="U64" s="28">
        <f t="shared" si="14"/>
        <v>7</v>
      </c>
      <c r="V64" s="28">
        <f t="shared" si="15"/>
        <v>9</v>
      </c>
      <c r="W64" s="11"/>
    </row>
    <row r="65" ht="15.5" spans="1:23">
      <c r="A65" s="11"/>
      <c r="B65" s="11" t="s">
        <v>86</v>
      </c>
      <c r="C65" s="12" t="s">
        <v>89</v>
      </c>
      <c r="D65" s="12">
        <v>0</v>
      </c>
      <c r="E65" s="13">
        <v>0</v>
      </c>
      <c r="F65" s="12">
        <v>60</v>
      </c>
      <c r="G65" s="12">
        <f t="shared" si="8"/>
        <v>60</v>
      </c>
      <c r="H65" s="13">
        <v>0</v>
      </c>
      <c r="I65" s="12">
        <v>35</v>
      </c>
      <c r="J65" s="12">
        <f t="shared" si="9"/>
        <v>35</v>
      </c>
      <c r="K65" s="13">
        <v>35</v>
      </c>
      <c r="L65" s="12">
        <v>27</v>
      </c>
      <c r="M65" s="12">
        <f t="shared" si="10"/>
        <v>62</v>
      </c>
      <c r="N65" s="13">
        <v>0</v>
      </c>
      <c r="O65" s="12">
        <v>14</v>
      </c>
      <c r="P65" s="12">
        <f t="shared" si="11"/>
        <v>14</v>
      </c>
      <c r="Q65" s="18">
        <v>0</v>
      </c>
      <c r="R65" s="11">
        <v>8</v>
      </c>
      <c r="S65" s="11">
        <f t="shared" si="12"/>
        <v>8</v>
      </c>
      <c r="T65" s="27">
        <f t="shared" si="13"/>
        <v>35</v>
      </c>
      <c r="U65" s="28">
        <f t="shared" si="14"/>
        <v>144</v>
      </c>
      <c r="V65" s="28">
        <f t="shared" si="15"/>
        <v>179</v>
      </c>
      <c r="W65" s="11"/>
    </row>
    <row r="66" ht="15.5" spans="1:23">
      <c r="A66" s="11"/>
      <c r="B66" s="11" t="s">
        <v>86</v>
      </c>
      <c r="C66" s="12" t="s">
        <v>90</v>
      </c>
      <c r="D66" s="12">
        <v>0</v>
      </c>
      <c r="E66" s="13">
        <v>13</v>
      </c>
      <c r="F66" s="12">
        <v>57</v>
      </c>
      <c r="G66" s="12">
        <f t="shared" si="8"/>
        <v>70</v>
      </c>
      <c r="H66" s="13">
        <v>11</v>
      </c>
      <c r="I66" s="12">
        <v>29</v>
      </c>
      <c r="J66" s="12">
        <f t="shared" si="9"/>
        <v>40</v>
      </c>
      <c r="K66" s="13">
        <v>0</v>
      </c>
      <c r="L66" s="12">
        <v>0</v>
      </c>
      <c r="M66" s="12">
        <f t="shared" si="10"/>
        <v>0</v>
      </c>
      <c r="N66" s="13">
        <v>15</v>
      </c>
      <c r="O66" s="12">
        <v>58</v>
      </c>
      <c r="P66" s="12">
        <f t="shared" si="11"/>
        <v>73</v>
      </c>
      <c r="Q66" s="18">
        <v>7</v>
      </c>
      <c r="R66" s="11">
        <v>12</v>
      </c>
      <c r="S66" s="11">
        <f t="shared" si="12"/>
        <v>19</v>
      </c>
      <c r="T66" s="27">
        <f t="shared" si="13"/>
        <v>46</v>
      </c>
      <c r="U66" s="28">
        <f t="shared" si="14"/>
        <v>156</v>
      </c>
      <c r="V66" s="28">
        <f t="shared" si="15"/>
        <v>202</v>
      </c>
      <c r="W66" s="11"/>
    </row>
    <row r="67" ht="15.5" spans="1:23">
      <c r="A67" s="11">
        <v>8</v>
      </c>
      <c r="B67" s="11" t="s">
        <v>18</v>
      </c>
      <c r="C67" s="12" t="s">
        <v>19</v>
      </c>
      <c r="D67" s="29">
        <v>28</v>
      </c>
      <c r="E67" s="30">
        <v>12</v>
      </c>
      <c r="F67" s="29">
        <v>22</v>
      </c>
      <c r="G67" s="29">
        <f t="shared" ref="G67:G98" si="16">SUM(E67:F67)</f>
        <v>34</v>
      </c>
      <c r="H67" s="30">
        <v>0</v>
      </c>
      <c r="I67" s="29">
        <v>0</v>
      </c>
      <c r="J67" s="29">
        <f t="shared" ref="J67:J98" si="17">SUM(H67:I67)</f>
        <v>0</v>
      </c>
      <c r="K67" s="30">
        <v>4</v>
      </c>
      <c r="L67" s="29">
        <v>27</v>
      </c>
      <c r="M67" s="29">
        <f t="shared" ref="M67:M98" si="18">SUM(K67:L67)</f>
        <v>31</v>
      </c>
      <c r="N67" s="30">
        <v>0</v>
      </c>
      <c r="O67" s="29">
        <v>0</v>
      </c>
      <c r="P67" s="29">
        <f t="shared" ref="P67:P98" si="19">SUM(N67:O67)</f>
        <v>0</v>
      </c>
      <c r="Q67" s="39">
        <v>5</v>
      </c>
      <c r="R67" s="40">
        <v>11</v>
      </c>
      <c r="S67" s="40">
        <f t="shared" ref="S67:S98" si="20">SUM(Q67:R67)</f>
        <v>16</v>
      </c>
      <c r="T67" s="41">
        <f t="shared" ref="T67:T98" si="21">E67+H67+K67+N67+Q67</f>
        <v>21</v>
      </c>
      <c r="U67" s="42">
        <f t="shared" ref="U67:U98" si="22">D67+F67+I67+L67+O67+R67</f>
        <v>88</v>
      </c>
      <c r="V67" s="42">
        <f t="shared" ref="V67:V98" si="23">SUM(T67:U67)</f>
        <v>109</v>
      </c>
      <c r="W67" s="11"/>
    </row>
    <row r="68" ht="15.5" spans="1:23">
      <c r="A68" s="11"/>
      <c r="B68" s="11" t="s">
        <v>18</v>
      </c>
      <c r="C68" s="12" t="s">
        <v>20</v>
      </c>
      <c r="D68" s="29">
        <v>189</v>
      </c>
      <c r="E68" s="30">
        <v>47</v>
      </c>
      <c r="F68" s="29">
        <v>93</v>
      </c>
      <c r="G68" s="29">
        <f t="shared" si="16"/>
        <v>140</v>
      </c>
      <c r="H68" s="30">
        <v>0</v>
      </c>
      <c r="I68" s="29">
        <v>0</v>
      </c>
      <c r="J68" s="29">
        <f t="shared" si="17"/>
        <v>0</v>
      </c>
      <c r="K68" s="30">
        <v>13</v>
      </c>
      <c r="L68" s="29">
        <v>72</v>
      </c>
      <c r="M68" s="29">
        <f t="shared" si="18"/>
        <v>85</v>
      </c>
      <c r="N68" s="30">
        <v>0</v>
      </c>
      <c r="O68" s="29">
        <v>0</v>
      </c>
      <c r="P68" s="29">
        <f t="shared" si="19"/>
        <v>0</v>
      </c>
      <c r="Q68" s="39">
        <v>93</v>
      </c>
      <c r="R68" s="40">
        <v>29</v>
      </c>
      <c r="S68" s="40">
        <f t="shared" si="20"/>
        <v>122</v>
      </c>
      <c r="T68" s="41">
        <f t="shared" si="21"/>
        <v>153</v>
      </c>
      <c r="U68" s="42">
        <f t="shared" si="22"/>
        <v>383</v>
      </c>
      <c r="V68" s="42">
        <f t="shared" si="23"/>
        <v>536</v>
      </c>
      <c r="W68" s="11"/>
    </row>
    <row r="69" ht="15.5" spans="1:23">
      <c r="A69" s="11"/>
      <c r="B69" s="11" t="s">
        <v>18</v>
      </c>
      <c r="C69" s="12" t="s">
        <v>21</v>
      </c>
      <c r="D69" s="29">
        <v>95</v>
      </c>
      <c r="E69" s="30">
        <v>7</v>
      </c>
      <c r="F69" s="29">
        <v>65</v>
      </c>
      <c r="G69" s="29">
        <f t="shared" si="16"/>
        <v>72</v>
      </c>
      <c r="H69" s="30">
        <v>0</v>
      </c>
      <c r="I69" s="29">
        <v>0</v>
      </c>
      <c r="J69" s="29">
        <f t="shared" si="17"/>
        <v>0</v>
      </c>
      <c r="K69" s="30">
        <v>14</v>
      </c>
      <c r="L69" s="29">
        <v>99</v>
      </c>
      <c r="M69" s="29">
        <f t="shared" si="18"/>
        <v>113</v>
      </c>
      <c r="N69" s="30">
        <v>0</v>
      </c>
      <c r="O69" s="29">
        <v>0</v>
      </c>
      <c r="P69" s="29">
        <f t="shared" si="19"/>
        <v>0</v>
      </c>
      <c r="Q69" s="39">
        <v>40</v>
      </c>
      <c r="R69" s="40">
        <v>20</v>
      </c>
      <c r="S69" s="40">
        <f t="shared" si="20"/>
        <v>60</v>
      </c>
      <c r="T69" s="41">
        <f t="shared" si="21"/>
        <v>61</v>
      </c>
      <c r="U69" s="42">
        <f t="shared" si="22"/>
        <v>279</v>
      </c>
      <c r="V69" s="42">
        <f t="shared" si="23"/>
        <v>340</v>
      </c>
      <c r="W69" s="11"/>
    </row>
    <row r="70" ht="15.5" spans="1:23">
      <c r="A70" s="11"/>
      <c r="B70" s="11" t="s">
        <v>18</v>
      </c>
      <c r="C70" s="12" t="s">
        <v>22</v>
      </c>
      <c r="D70" s="29">
        <v>74</v>
      </c>
      <c r="E70" s="30">
        <v>19</v>
      </c>
      <c r="F70" s="29">
        <v>40</v>
      </c>
      <c r="G70" s="29">
        <f t="shared" si="16"/>
        <v>59</v>
      </c>
      <c r="H70" s="30">
        <v>0</v>
      </c>
      <c r="I70" s="29">
        <v>0</v>
      </c>
      <c r="J70" s="29">
        <f t="shared" si="17"/>
        <v>0</v>
      </c>
      <c r="K70" s="30">
        <v>7</v>
      </c>
      <c r="L70" s="29">
        <v>64</v>
      </c>
      <c r="M70" s="29">
        <f t="shared" si="18"/>
        <v>71</v>
      </c>
      <c r="N70" s="30">
        <v>1</v>
      </c>
      <c r="O70" s="29">
        <v>60</v>
      </c>
      <c r="P70" s="29">
        <f t="shared" si="19"/>
        <v>61</v>
      </c>
      <c r="Q70" s="39">
        <v>25</v>
      </c>
      <c r="R70" s="40">
        <v>14</v>
      </c>
      <c r="S70" s="40">
        <f t="shared" si="20"/>
        <v>39</v>
      </c>
      <c r="T70" s="41">
        <f t="shared" si="21"/>
        <v>52</v>
      </c>
      <c r="U70" s="42">
        <f t="shared" si="22"/>
        <v>252</v>
      </c>
      <c r="V70" s="42">
        <f t="shared" si="23"/>
        <v>304</v>
      </c>
      <c r="W70" s="11"/>
    </row>
    <row r="71" ht="15.5" spans="1:23">
      <c r="A71" s="11"/>
      <c r="B71" s="11" t="s">
        <v>18</v>
      </c>
      <c r="C71" s="12" t="s">
        <v>23</v>
      </c>
      <c r="D71" s="29">
        <v>116</v>
      </c>
      <c r="E71" s="30">
        <v>32</v>
      </c>
      <c r="F71" s="29">
        <v>38</v>
      </c>
      <c r="G71" s="29">
        <f t="shared" si="16"/>
        <v>70</v>
      </c>
      <c r="H71" s="30">
        <v>1</v>
      </c>
      <c r="I71" s="29">
        <v>15</v>
      </c>
      <c r="J71" s="29">
        <f t="shared" si="17"/>
        <v>16</v>
      </c>
      <c r="K71" s="30">
        <v>9</v>
      </c>
      <c r="L71" s="29">
        <v>44</v>
      </c>
      <c r="M71" s="29">
        <f t="shared" si="18"/>
        <v>53</v>
      </c>
      <c r="N71" s="30">
        <v>0</v>
      </c>
      <c r="O71" s="29">
        <v>11</v>
      </c>
      <c r="P71" s="29">
        <f t="shared" si="19"/>
        <v>11</v>
      </c>
      <c r="Q71" s="39">
        <v>46</v>
      </c>
      <c r="R71" s="40">
        <v>42</v>
      </c>
      <c r="S71" s="40">
        <f t="shared" si="20"/>
        <v>88</v>
      </c>
      <c r="T71" s="41">
        <f t="shared" si="21"/>
        <v>88</v>
      </c>
      <c r="U71" s="42">
        <f t="shared" si="22"/>
        <v>266</v>
      </c>
      <c r="V71" s="42">
        <f t="shared" si="23"/>
        <v>354</v>
      </c>
      <c r="W71" s="11"/>
    </row>
    <row r="72" ht="15.5" spans="1:23">
      <c r="A72" s="11"/>
      <c r="B72" s="11" t="s">
        <v>18</v>
      </c>
      <c r="C72" s="12" t="s">
        <v>24</v>
      </c>
      <c r="D72" s="29">
        <v>0</v>
      </c>
      <c r="E72" s="30">
        <v>12</v>
      </c>
      <c r="F72" s="29">
        <v>41</v>
      </c>
      <c r="G72" s="29">
        <f t="shared" si="16"/>
        <v>53</v>
      </c>
      <c r="H72" s="30">
        <v>0</v>
      </c>
      <c r="I72" s="37">
        <v>0</v>
      </c>
      <c r="J72" s="37">
        <f t="shared" si="17"/>
        <v>0</v>
      </c>
      <c r="K72" s="30">
        <v>6</v>
      </c>
      <c r="L72" s="29">
        <v>21</v>
      </c>
      <c r="M72" s="29">
        <f t="shared" si="18"/>
        <v>27</v>
      </c>
      <c r="N72" s="30">
        <v>2</v>
      </c>
      <c r="O72" s="29">
        <v>152</v>
      </c>
      <c r="P72" s="29">
        <f t="shared" si="19"/>
        <v>154</v>
      </c>
      <c r="Q72" s="39">
        <v>39</v>
      </c>
      <c r="R72" s="40">
        <v>50</v>
      </c>
      <c r="S72" s="40">
        <f t="shared" si="20"/>
        <v>89</v>
      </c>
      <c r="T72" s="41">
        <f t="shared" si="21"/>
        <v>59</v>
      </c>
      <c r="U72" s="42">
        <f t="shared" si="22"/>
        <v>264</v>
      </c>
      <c r="V72" s="42">
        <f t="shared" si="23"/>
        <v>323</v>
      </c>
      <c r="W72" s="11"/>
    </row>
    <row r="73" s="1" customFormat="1" ht="15.5" spans="1:25">
      <c r="A73" s="11">
        <v>9</v>
      </c>
      <c r="B73" s="11" t="s">
        <v>105</v>
      </c>
      <c r="C73" s="31" t="s">
        <v>106</v>
      </c>
      <c r="D73" s="20">
        <v>0</v>
      </c>
      <c r="E73" s="19">
        <v>1</v>
      </c>
      <c r="F73" s="20">
        <v>92</v>
      </c>
      <c r="G73" s="12">
        <f t="shared" si="16"/>
        <v>93</v>
      </c>
      <c r="H73" s="19">
        <v>11</v>
      </c>
      <c r="I73" s="20">
        <v>35</v>
      </c>
      <c r="J73" s="20">
        <f t="shared" si="17"/>
        <v>46</v>
      </c>
      <c r="K73" s="16">
        <v>16</v>
      </c>
      <c r="L73" s="15">
        <v>40</v>
      </c>
      <c r="M73" s="15">
        <f t="shared" si="18"/>
        <v>56</v>
      </c>
      <c r="N73" s="16">
        <v>13</v>
      </c>
      <c r="O73" s="15">
        <v>59</v>
      </c>
      <c r="P73" s="15">
        <f t="shared" si="19"/>
        <v>72</v>
      </c>
      <c r="Q73" s="19">
        <v>31</v>
      </c>
      <c r="R73" s="20">
        <v>78</v>
      </c>
      <c r="S73" s="20">
        <f t="shared" si="20"/>
        <v>109</v>
      </c>
      <c r="T73" s="27">
        <f t="shared" si="21"/>
        <v>72</v>
      </c>
      <c r="U73" s="28">
        <f t="shared" si="22"/>
        <v>304</v>
      </c>
      <c r="V73" s="28">
        <f t="shared" si="23"/>
        <v>376</v>
      </c>
      <c r="W73" s="11"/>
      <c r="X73" s="43"/>
      <c r="Y73" s="43"/>
    </row>
    <row r="74" s="1" customFormat="1" ht="15.5" spans="1:25">
      <c r="A74" s="11"/>
      <c r="B74" s="11" t="s">
        <v>105</v>
      </c>
      <c r="C74" s="31" t="s">
        <v>107</v>
      </c>
      <c r="D74" s="20">
        <v>0</v>
      </c>
      <c r="E74" s="19">
        <v>0</v>
      </c>
      <c r="F74" s="20">
        <v>26</v>
      </c>
      <c r="G74" s="12">
        <f t="shared" si="16"/>
        <v>26</v>
      </c>
      <c r="H74" s="19">
        <v>0</v>
      </c>
      <c r="I74" s="20">
        <v>21</v>
      </c>
      <c r="J74" s="20">
        <f t="shared" si="17"/>
        <v>21</v>
      </c>
      <c r="K74" s="19">
        <v>0</v>
      </c>
      <c r="L74" s="20">
        <v>32</v>
      </c>
      <c r="M74" s="20">
        <f t="shared" si="18"/>
        <v>32</v>
      </c>
      <c r="N74" s="19">
        <v>0</v>
      </c>
      <c r="O74" s="20">
        <v>21</v>
      </c>
      <c r="P74" s="20">
        <f t="shared" si="19"/>
        <v>21</v>
      </c>
      <c r="Q74" s="16">
        <v>0</v>
      </c>
      <c r="R74" s="15">
        <v>17</v>
      </c>
      <c r="S74" s="15">
        <f t="shared" si="20"/>
        <v>17</v>
      </c>
      <c r="T74" s="27">
        <f t="shared" si="21"/>
        <v>0</v>
      </c>
      <c r="U74" s="28">
        <f t="shared" si="22"/>
        <v>117</v>
      </c>
      <c r="V74" s="28">
        <f t="shared" si="23"/>
        <v>117</v>
      </c>
      <c r="W74" s="11"/>
      <c r="X74" s="43"/>
      <c r="Y74" s="43"/>
    </row>
    <row r="75" s="1" customFormat="1" ht="15.5" spans="1:25">
      <c r="A75" s="11"/>
      <c r="B75" s="11" t="s">
        <v>105</v>
      </c>
      <c r="C75" s="31" t="s">
        <v>108</v>
      </c>
      <c r="D75" s="20">
        <v>0</v>
      </c>
      <c r="E75" s="19">
        <v>0</v>
      </c>
      <c r="F75" s="20">
        <v>42</v>
      </c>
      <c r="G75" s="12">
        <f t="shared" si="16"/>
        <v>42</v>
      </c>
      <c r="H75" s="19">
        <v>0</v>
      </c>
      <c r="I75" s="20">
        <v>0</v>
      </c>
      <c r="J75" s="20">
        <f t="shared" si="17"/>
        <v>0</v>
      </c>
      <c r="K75" s="16">
        <v>29</v>
      </c>
      <c r="L75" s="15">
        <v>36</v>
      </c>
      <c r="M75" s="15">
        <f t="shared" si="18"/>
        <v>65</v>
      </c>
      <c r="N75" s="19">
        <v>31</v>
      </c>
      <c r="O75" s="20">
        <v>46</v>
      </c>
      <c r="P75" s="20">
        <f t="shared" si="19"/>
        <v>77</v>
      </c>
      <c r="Q75" s="19">
        <v>0</v>
      </c>
      <c r="R75" s="20">
        <v>0</v>
      </c>
      <c r="S75" s="20">
        <f t="shared" si="20"/>
        <v>0</v>
      </c>
      <c r="T75" s="27">
        <f t="shared" si="21"/>
        <v>60</v>
      </c>
      <c r="U75" s="28">
        <f t="shared" si="22"/>
        <v>124</v>
      </c>
      <c r="V75" s="28">
        <f t="shared" si="23"/>
        <v>184</v>
      </c>
      <c r="W75" s="11"/>
      <c r="X75" s="43"/>
      <c r="Y75" s="43"/>
    </row>
    <row r="76" s="1" customFormat="1" ht="15.5" spans="1:25">
      <c r="A76" s="11"/>
      <c r="B76" s="11" t="s">
        <v>105</v>
      </c>
      <c r="C76" s="31" t="s">
        <v>109</v>
      </c>
      <c r="D76" s="20">
        <v>0</v>
      </c>
      <c r="E76" s="19">
        <v>0</v>
      </c>
      <c r="F76" s="20">
        <v>47</v>
      </c>
      <c r="G76" s="12">
        <f t="shared" si="16"/>
        <v>47</v>
      </c>
      <c r="H76" s="19">
        <v>0</v>
      </c>
      <c r="I76" s="20">
        <v>35</v>
      </c>
      <c r="J76" s="20">
        <f t="shared" si="17"/>
        <v>35</v>
      </c>
      <c r="K76" s="19">
        <v>25</v>
      </c>
      <c r="L76" s="20">
        <v>11</v>
      </c>
      <c r="M76" s="20">
        <f t="shared" si="18"/>
        <v>36</v>
      </c>
      <c r="N76" s="19">
        <v>16</v>
      </c>
      <c r="O76" s="20">
        <v>26</v>
      </c>
      <c r="P76" s="20">
        <f t="shared" si="19"/>
        <v>42</v>
      </c>
      <c r="Q76" s="19">
        <v>0</v>
      </c>
      <c r="R76" s="20">
        <v>0</v>
      </c>
      <c r="S76" s="20">
        <f t="shared" si="20"/>
        <v>0</v>
      </c>
      <c r="T76" s="27">
        <f t="shared" si="21"/>
        <v>41</v>
      </c>
      <c r="U76" s="28">
        <f t="shared" si="22"/>
        <v>119</v>
      </c>
      <c r="V76" s="28">
        <f t="shared" si="23"/>
        <v>160</v>
      </c>
      <c r="W76" s="11"/>
      <c r="X76" s="43"/>
      <c r="Y76" s="43"/>
    </row>
    <row r="77" s="1" customFormat="1" ht="15.5" spans="1:25">
      <c r="A77" s="11"/>
      <c r="B77" s="11" t="s">
        <v>105</v>
      </c>
      <c r="C77" s="31" t="s">
        <v>138</v>
      </c>
      <c r="D77" s="20">
        <v>124</v>
      </c>
      <c r="E77" s="19">
        <v>0</v>
      </c>
      <c r="F77" s="20">
        <v>0</v>
      </c>
      <c r="G77" s="12">
        <f t="shared" si="16"/>
        <v>0</v>
      </c>
      <c r="H77" s="19">
        <v>23</v>
      </c>
      <c r="I77" s="38">
        <v>76</v>
      </c>
      <c r="J77" s="38">
        <f t="shared" si="17"/>
        <v>99</v>
      </c>
      <c r="K77" s="19">
        <v>0</v>
      </c>
      <c r="L77" s="20">
        <v>0</v>
      </c>
      <c r="M77" s="20">
        <f t="shared" si="18"/>
        <v>0</v>
      </c>
      <c r="N77" s="19">
        <v>60</v>
      </c>
      <c r="O77" s="20">
        <v>95</v>
      </c>
      <c r="P77" s="20">
        <f t="shared" si="19"/>
        <v>155</v>
      </c>
      <c r="Q77" s="19">
        <v>0</v>
      </c>
      <c r="R77" s="20">
        <v>0</v>
      </c>
      <c r="S77" s="20">
        <f t="shared" si="20"/>
        <v>0</v>
      </c>
      <c r="T77" s="27">
        <f t="shared" si="21"/>
        <v>83</v>
      </c>
      <c r="U77" s="28">
        <f t="shared" si="22"/>
        <v>295</v>
      </c>
      <c r="V77" s="28">
        <f t="shared" si="23"/>
        <v>378</v>
      </c>
      <c r="W77" s="11"/>
      <c r="X77" s="43"/>
      <c r="Y77" s="43"/>
    </row>
    <row r="78" s="1" customFormat="1" ht="15.5" spans="1:25">
      <c r="A78" s="11"/>
      <c r="B78" s="11" t="s">
        <v>105</v>
      </c>
      <c r="C78" s="31" t="s">
        <v>110</v>
      </c>
      <c r="D78" s="20">
        <v>0</v>
      </c>
      <c r="E78" s="19">
        <v>0</v>
      </c>
      <c r="F78" s="20">
        <v>84</v>
      </c>
      <c r="G78" s="12">
        <f t="shared" si="16"/>
        <v>84</v>
      </c>
      <c r="H78" s="19">
        <v>0</v>
      </c>
      <c r="I78" s="15">
        <v>0</v>
      </c>
      <c r="J78" s="15">
        <f t="shared" si="17"/>
        <v>0</v>
      </c>
      <c r="K78" s="16">
        <v>25</v>
      </c>
      <c r="L78" s="15">
        <v>72</v>
      </c>
      <c r="M78" s="15">
        <f t="shared" si="18"/>
        <v>97</v>
      </c>
      <c r="N78" s="19">
        <v>14</v>
      </c>
      <c r="O78" s="20">
        <v>50</v>
      </c>
      <c r="P78" s="20">
        <f t="shared" si="19"/>
        <v>64</v>
      </c>
      <c r="Q78" s="19">
        <v>5</v>
      </c>
      <c r="R78" s="20">
        <v>7</v>
      </c>
      <c r="S78" s="20">
        <f t="shared" si="20"/>
        <v>12</v>
      </c>
      <c r="T78" s="27">
        <f t="shared" si="21"/>
        <v>44</v>
      </c>
      <c r="U78" s="28">
        <f t="shared" si="22"/>
        <v>213</v>
      </c>
      <c r="V78" s="28">
        <f t="shared" si="23"/>
        <v>257</v>
      </c>
      <c r="W78" s="11"/>
      <c r="X78" s="43"/>
      <c r="Y78" s="43"/>
    </row>
    <row r="79" s="1" customFormat="1" ht="15.5" spans="1:25">
      <c r="A79" s="11"/>
      <c r="B79" s="11" t="s">
        <v>105</v>
      </c>
      <c r="C79" s="31" t="s">
        <v>134</v>
      </c>
      <c r="D79" s="20">
        <v>0</v>
      </c>
      <c r="E79" s="19">
        <v>52</v>
      </c>
      <c r="F79" s="20">
        <v>97</v>
      </c>
      <c r="G79" s="12">
        <f t="shared" si="16"/>
        <v>149</v>
      </c>
      <c r="H79" s="19">
        <v>0</v>
      </c>
      <c r="I79" s="20">
        <v>0</v>
      </c>
      <c r="J79" s="20">
        <f t="shared" si="17"/>
        <v>0</v>
      </c>
      <c r="K79" s="19">
        <v>54</v>
      </c>
      <c r="L79" s="20">
        <v>114</v>
      </c>
      <c r="M79" s="20">
        <f t="shared" si="18"/>
        <v>168</v>
      </c>
      <c r="N79" s="19">
        <v>0</v>
      </c>
      <c r="O79" s="20">
        <v>0</v>
      </c>
      <c r="P79" s="20">
        <f t="shared" si="19"/>
        <v>0</v>
      </c>
      <c r="Q79" s="19">
        <v>17</v>
      </c>
      <c r="R79" s="20">
        <v>75</v>
      </c>
      <c r="S79" s="20">
        <f t="shared" si="20"/>
        <v>92</v>
      </c>
      <c r="T79" s="27">
        <f t="shared" si="21"/>
        <v>123</v>
      </c>
      <c r="U79" s="28">
        <f t="shared" si="22"/>
        <v>286</v>
      </c>
      <c r="V79" s="28">
        <f t="shared" si="23"/>
        <v>409</v>
      </c>
      <c r="W79" s="11"/>
      <c r="X79" s="43"/>
      <c r="Y79" s="43"/>
    </row>
    <row r="80" s="1" customFormat="1" ht="15.5" spans="1:25">
      <c r="A80" s="11"/>
      <c r="B80" s="11" t="s">
        <v>105</v>
      </c>
      <c r="C80" s="31" t="s">
        <v>111</v>
      </c>
      <c r="D80" s="20">
        <v>0</v>
      </c>
      <c r="E80" s="19">
        <v>0</v>
      </c>
      <c r="F80" s="20">
        <v>146</v>
      </c>
      <c r="G80" s="12">
        <f t="shared" si="16"/>
        <v>146</v>
      </c>
      <c r="H80" s="19">
        <v>0</v>
      </c>
      <c r="I80" s="20">
        <v>0</v>
      </c>
      <c r="J80" s="20">
        <f t="shared" si="17"/>
        <v>0</v>
      </c>
      <c r="K80" s="19">
        <v>57</v>
      </c>
      <c r="L80" s="20">
        <v>112</v>
      </c>
      <c r="M80" s="20">
        <f t="shared" si="18"/>
        <v>169</v>
      </c>
      <c r="N80" s="19">
        <v>0</v>
      </c>
      <c r="O80" s="20">
        <v>0</v>
      </c>
      <c r="P80" s="20">
        <f t="shared" si="19"/>
        <v>0</v>
      </c>
      <c r="Q80" s="19">
        <v>7</v>
      </c>
      <c r="R80" s="20">
        <v>21</v>
      </c>
      <c r="S80" s="20">
        <f t="shared" si="20"/>
        <v>28</v>
      </c>
      <c r="T80" s="27">
        <f t="shared" si="21"/>
        <v>64</v>
      </c>
      <c r="U80" s="28">
        <f t="shared" si="22"/>
        <v>279</v>
      </c>
      <c r="V80" s="28">
        <f t="shared" si="23"/>
        <v>343</v>
      </c>
      <c r="W80" s="11"/>
      <c r="X80" s="43"/>
      <c r="Y80" s="43"/>
    </row>
    <row r="81" s="1" customFormat="1" ht="15.5" spans="1:25">
      <c r="A81" s="11"/>
      <c r="B81" s="11" t="s">
        <v>105</v>
      </c>
      <c r="C81" s="31" t="s">
        <v>112</v>
      </c>
      <c r="D81" s="20">
        <v>0</v>
      </c>
      <c r="E81" s="19">
        <v>0</v>
      </c>
      <c r="F81" s="20">
        <v>38</v>
      </c>
      <c r="G81" s="12">
        <f t="shared" si="16"/>
        <v>38</v>
      </c>
      <c r="H81" s="19">
        <v>23</v>
      </c>
      <c r="I81" s="20">
        <v>49</v>
      </c>
      <c r="J81" s="20">
        <f t="shared" si="17"/>
        <v>72</v>
      </c>
      <c r="K81" s="19">
        <v>4</v>
      </c>
      <c r="L81" s="20">
        <v>24</v>
      </c>
      <c r="M81" s="20">
        <f t="shared" si="18"/>
        <v>28</v>
      </c>
      <c r="N81" s="19">
        <v>21</v>
      </c>
      <c r="O81" s="20">
        <v>46</v>
      </c>
      <c r="P81" s="20">
        <f t="shared" si="19"/>
        <v>67</v>
      </c>
      <c r="Q81" s="19">
        <v>9</v>
      </c>
      <c r="R81" s="20">
        <v>30</v>
      </c>
      <c r="S81" s="20">
        <f t="shared" si="20"/>
        <v>39</v>
      </c>
      <c r="T81" s="27">
        <f t="shared" si="21"/>
        <v>57</v>
      </c>
      <c r="U81" s="28">
        <f t="shared" si="22"/>
        <v>187</v>
      </c>
      <c r="V81" s="28">
        <f t="shared" si="23"/>
        <v>244</v>
      </c>
      <c r="W81" s="11"/>
      <c r="X81" s="43"/>
      <c r="Y81" s="43"/>
    </row>
    <row r="82" s="1" customFormat="1" ht="15.5" spans="1:25">
      <c r="A82" s="11"/>
      <c r="B82" s="11" t="s">
        <v>105</v>
      </c>
      <c r="C82" s="31" t="s">
        <v>113</v>
      </c>
      <c r="D82" s="20">
        <v>99</v>
      </c>
      <c r="E82" s="16">
        <v>8</v>
      </c>
      <c r="F82" s="15">
        <v>0</v>
      </c>
      <c r="G82" s="12">
        <f t="shared" si="16"/>
        <v>8</v>
      </c>
      <c r="H82" s="19">
        <v>13</v>
      </c>
      <c r="I82" s="20">
        <v>52</v>
      </c>
      <c r="J82" s="20">
        <f t="shared" si="17"/>
        <v>65</v>
      </c>
      <c r="K82" s="19">
        <v>1</v>
      </c>
      <c r="L82" s="20">
        <v>0</v>
      </c>
      <c r="M82" s="20">
        <f t="shared" si="18"/>
        <v>1</v>
      </c>
      <c r="N82" s="19">
        <v>14</v>
      </c>
      <c r="O82" s="20">
        <v>143</v>
      </c>
      <c r="P82" s="20">
        <f t="shared" si="19"/>
        <v>157</v>
      </c>
      <c r="Q82" s="19">
        <v>4</v>
      </c>
      <c r="R82" s="20">
        <v>28</v>
      </c>
      <c r="S82" s="20">
        <f t="shared" si="20"/>
        <v>32</v>
      </c>
      <c r="T82" s="27">
        <f t="shared" si="21"/>
        <v>40</v>
      </c>
      <c r="U82" s="28">
        <f t="shared" si="22"/>
        <v>322</v>
      </c>
      <c r="V82" s="28">
        <f t="shared" si="23"/>
        <v>362</v>
      </c>
      <c r="W82" s="11"/>
      <c r="X82" s="43"/>
      <c r="Y82" s="43"/>
    </row>
    <row r="83" s="1" customFormat="1" ht="15.5" spans="1:25">
      <c r="A83" s="11"/>
      <c r="B83" s="11" t="s">
        <v>105</v>
      </c>
      <c r="C83" s="31" t="s">
        <v>114</v>
      </c>
      <c r="D83" s="20">
        <v>0</v>
      </c>
      <c r="E83" s="16">
        <v>0</v>
      </c>
      <c r="F83" s="20">
        <v>77</v>
      </c>
      <c r="G83" s="12">
        <f t="shared" si="16"/>
        <v>77</v>
      </c>
      <c r="H83" s="19">
        <v>0</v>
      </c>
      <c r="I83" s="20">
        <v>30</v>
      </c>
      <c r="J83" s="20">
        <f t="shared" si="17"/>
        <v>30</v>
      </c>
      <c r="K83" s="19">
        <v>0</v>
      </c>
      <c r="L83" s="20">
        <v>56</v>
      </c>
      <c r="M83" s="20">
        <f t="shared" si="18"/>
        <v>56</v>
      </c>
      <c r="N83" s="16">
        <v>0</v>
      </c>
      <c r="O83" s="15">
        <v>35</v>
      </c>
      <c r="P83" s="15">
        <f t="shared" si="19"/>
        <v>35</v>
      </c>
      <c r="Q83" s="19">
        <v>0</v>
      </c>
      <c r="R83" s="20">
        <v>43</v>
      </c>
      <c r="S83" s="20">
        <f t="shared" si="20"/>
        <v>43</v>
      </c>
      <c r="T83" s="27">
        <f t="shared" si="21"/>
        <v>0</v>
      </c>
      <c r="U83" s="28">
        <f t="shared" si="22"/>
        <v>241</v>
      </c>
      <c r="V83" s="28">
        <f t="shared" si="23"/>
        <v>241</v>
      </c>
      <c r="W83" s="11"/>
      <c r="X83" s="43"/>
      <c r="Y83" s="43"/>
    </row>
    <row r="84" s="1" customFormat="1" ht="15.5" spans="1:25">
      <c r="A84" s="11"/>
      <c r="B84" s="11" t="s">
        <v>105</v>
      </c>
      <c r="C84" s="31" t="s">
        <v>115</v>
      </c>
      <c r="D84" s="20">
        <v>0</v>
      </c>
      <c r="E84" s="16">
        <v>0</v>
      </c>
      <c r="F84" s="15">
        <v>92</v>
      </c>
      <c r="G84" s="12">
        <f t="shared" si="16"/>
        <v>92</v>
      </c>
      <c r="H84" s="16">
        <v>26</v>
      </c>
      <c r="I84" s="20">
        <v>49</v>
      </c>
      <c r="J84" s="20">
        <f t="shared" si="17"/>
        <v>75</v>
      </c>
      <c r="K84" s="19">
        <v>15</v>
      </c>
      <c r="L84" s="20">
        <v>58</v>
      </c>
      <c r="M84" s="20">
        <f t="shared" si="18"/>
        <v>73</v>
      </c>
      <c r="N84" s="19">
        <v>51</v>
      </c>
      <c r="O84" s="20">
        <v>69</v>
      </c>
      <c r="P84" s="20">
        <f t="shared" si="19"/>
        <v>120</v>
      </c>
      <c r="Q84" s="19">
        <v>3</v>
      </c>
      <c r="R84" s="20">
        <v>19</v>
      </c>
      <c r="S84" s="20">
        <f t="shared" si="20"/>
        <v>22</v>
      </c>
      <c r="T84" s="27">
        <f t="shared" si="21"/>
        <v>95</v>
      </c>
      <c r="U84" s="28">
        <f t="shared" si="22"/>
        <v>287</v>
      </c>
      <c r="V84" s="28">
        <f t="shared" si="23"/>
        <v>382</v>
      </c>
      <c r="W84" s="11"/>
      <c r="X84" s="43"/>
      <c r="Y84" s="43"/>
    </row>
    <row r="85" ht="15.5" spans="1:23">
      <c r="A85" s="11">
        <v>10</v>
      </c>
      <c r="B85" s="11" t="s">
        <v>36</v>
      </c>
      <c r="C85" s="12" t="s">
        <v>38</v>
      </c>
      <c r="D85" s="12">
        <v>0</v>
      </c>
      <c r="E85" s="13">
        <v>0</v>
      </c>
      <c r="F85" s="12">
        <v>0</v>
      </c>
      <c r="G85" s="12">
        <f t="shared" si="16"/>
        <v>0</v>
      </c>
      <c r="H85" s="13">
        <v>7</v>
      </c>
      <c r="I85" s="12">
        <v>70</v>
      </c>
      <c r="J85" s="12">
        <f t="shared" si="17"/>
        <v>77</v>
      </c>
      <c r="K85" s="13">
        <v>0</v>
      </c>
      <c r="L85" s="12">
        <v>0</v>
      </c>
      <c r="M85" s="12">
        <f t="shared" si="18"/>
        <v>0</v>
      </c>
      <c r="N85" s="13">
        <v>0</v>
      </c>
      <c r="O85" s="12">
        <v>0</v>
      </c>
      <c r="P85" s="12">
        <f t="shared" si="19"/>
        <v>0</v>
      </c>
      <c r="Q85" s="13">
        <v>0</v>
      </c>
      <c r="R85" s="12">
        <v>0</v>
      </c>
      <c r="S85" s="12">
        <f t="shared" si="20"/>
        <v>0</v>
      </c>
      <c r="T85" s="27">
        <f t="shared" si="21"/>
        <v>7</v>
      </c>
      <c r="U85" s="28">
        <f t="shared" si="22"/>
        <v>70</v>
      </c>
      <c r="V85" s="28">
        <f t="shared" si="23"/>
        <v>77</v>
      </c>
      <c r="W85" s="11"/>
    </row>
    <row r="86" ht="15.5" spans="1:23">
      <c r="A86" s="11"/>
      <c r="B86" s="11" t="s">
        <v>36</v>
      </c>
      <c r="C86" s="12" t="s">
        <v>37</v>
      </c>
      <c r="D86" s="12">
        <v>38</v>
      </c>
      <c r="E86" s="13">
        <v>12</v>
      </c>
      <c r="F86" s="12">
        <v>51</v>
      </c>
      <c r="G86" s="12">
        <f t="shared" si="16"/>
        <v>63</v>
      </c>
      <c r="H86" s="13">
        <v>0</v>
      </c>
      <c r="I86" s="12">
        <v>0</v>
      </c>
      <c r="J86" s="12">
        <f t="shared" si="17"/>
        <v>0</v>
      </c>
      <c r="K86" s="13">
        <v>0</v>
      </c>
      <c r="L86" s="12">
        <v>0</v>
      </c>
      <c r="M86" s="12">
        <f t="shared" si="18"/>
        <v>0</v>
      </c>
      <c r="N86" s="13">
        <v>0</v>
      </c>
      <c r="O86" s="12">
        <v>0</v>
      </c>
      <c r="P86" s="12">
        <f t="shared" si="19"/>
        <v>0</v>
      </c>
      <c r="Q86" s="13">
        <v>0</v>
      </c>
      <c r="R86" s="12">
        <v>0</v>
      </c>
      <c r="S86" s="12">
        <f t="shared" si="20"/>
        <v>0</v>
      </c>
      <c r="T86" s="27">
        <f t="shared" si="21"/>
        <v>12</v>
      </c>
      <c r="U86" s="28">
        <f t="shared" si="22"/>
        <v>89</v>
      </c>
      <c r="V86" s="28">
        <f t="shared" si="23"/>
        <v>101</v>
      </c>
      <c r="W86" s="11"/>
    </row>
    <row r="87" ht="15.5" spans="1:23">
      <c r="A87" s="11"/>
      <c r="B87" s="11" t="s">
        <v>36</v>
      </c>
      <c r="C87" s="12" t="s">
        <v>39</v>
      </c>
      <c r="D87" s="12">
        <v>0</v>
      </c>
      <c r="E87" s="13">
        <v>0</v>
      </c>
      <c r="F87" s="12">
        <v>73</v>
      </c>
      <c r="G87" s="12">
        <f t="shared" si="16"/>
        <v>73</v>
      </c>
      <c r="H87" s="13">
        <v>0</v>
      </c>
      <c r="I87" s="12">
        <v>42</v>
      </c>
      <c r="J87" s="12">
        <f t="shared" si="17"/>
        <v>42</v>
      </c>
      <c r="K87" s="13">
        <v>0</v>
      </c>
      <c r="L87" s="12">
        <v>0</v>
      </c>
      <c r="M87" s="12">
        <f t="shared" si="18"/>
        <v>0</v>
      </c>
      <c r="N87" s="13">
        <v>0</v>
      </c>
      <c r="O87" s="12">
        <v>0</v>
      </c>
      <c r="P87" s="12">
        <f t="shared" si="19"/>
        <v>0</v>
      </c>
      <c r="Q87" s="13">
        <v>0</v>
      </c>
      <c r="R87" s="12">
        <v>0</v>
      </c>
      <c r="S87" s="12">
        <f t="shared" si="20"/>
        <v>0</v>
      </c>
      <c r="T87" s="27">
        <f t="shared" si="21"/>
        <v>0</v>
      </c>
      <c r="U87" s="28">
        <f t="shared" si="22"/>
        <v>115</v>
      </c>
      <c r="V87" s="28">
        <f t="shared" si="23"/>
        <v>115</v>
      </c>
      <c r="W87" s="11"/>
    </row>
    <row r="88" ht="15.5" spans="1:23">
      <c r="A88" s="11"/>
      <c r="B88" s="11" t="s">
        <v>36</v>
      </c>
      <c r="C88" s="32" t="s">
        <v>40</v>
      </c>
      <c r="D88" s="32">
        <v>49</v>
      </c>
      <c r="E88" s="13">
        <v>4</v>
      </c>
      <c r="F88" s="32">
        <v>32</v>
      </c>
      <c r="G88" s="12">
        <f t="shared" si="16"/>
        <v>36</v>
      </c>
      <c r="H88" s="13">
        <v>24</v>
      </c>
      <c r="I88" s="32">
        <v>51</v>
      </c>
      <c r="J88" s="32">
        <f t="shared" si="17"/>
        <v>75</v>
      </c>
      <c r="K88" s="13">
        <v>0</v>
      </c>
      <c r="L88" s="32">
        <v>0</v>
      </c>
      <c r="M88" s="32">
        <f t="shared" si="18"/>
        <v>0</v>
      </c>
      <c r="N88" s="13">
        <v>2</v>
      </c>
      <c r="O88" s="32">
        <v>5</v>
      </c>
      <c r="P88" s="32">
        <f t="shared" si="19"/>
        <v>7</v>
      </c>
      <c r="Q88" s="13">
        <v>0</v>
      </c>
      <c r="R88" s="32">
        <v>0</v>
      </c>
      <c r="S88" s="32">
        <f t="shared" si="20"/>
        <v>0</v>
      </c>
      <c r="T88" s="27">
        <f t="shared" si="21"/>
        <v>30</v>
      </c>
      <c r="U88" s="28">
        <f t="shared" si="22"/>
        <v>137</v>
      </c>
      <c r="V88" s="28">
        <f t="shared" si="23"/>
        <v>167</v>
      </c>
      <c r="W88" s="11"/>
    </row>
    <row r="89" ht="15.5" spans="1:23">
      <c r="A89" s="11"/>
      <c r="B89" s="11" t="s">
        <v>36</v>
      </c>
      <c r="C89" s="12" t="s">
        <v>121</v>
      </c>
      <c r="D89" s="12">
        <v>49</v>
      </c>
      <c r="E89" s="13">
        <v>11</v>
      </c>
      <c r="F89" s="12">
        <v>22</v>
      </c>
      <c r="G89" s="12">
        <f t="shared" si="16"/>
        <v>33</v>
      </c>
      <c r="H89" s="13">
        <v>2</v>
      </c>
      <c r="I89" s="17">
        <v>10</v>
      </c>
      <c r="J89" s="17">
        <f t="shared" si="17"/>
        <v>12</v>
      </c>
      <c r="K89" s="13">
        <v>0</v>
      </c>
      <c r="L89" s="12">
        <v>0</v>
      </c>
      <c r="M89" s="12">
        <f t="shared" si="18"/>
        <v>0</v>
      </c>
      <c r="N89" s="13">
        <v>0</v>
      </c>
      <c r="O89" s="12">
        <v>5</v>
      </c>
      <c r="P89" s="12">
        <f t="shared" si="19"/>
        <v>5</v>
      </c>
      <c r="Q89" s="13">
        <v>0</v>
      </c>
      <c r="R89" s="12">
        <v>0</v>
      </c>
      <c r="S89" s="12">
        <f t="shared" si="20"/>
        <v>0</v>
      </c>
      <c r="T89" s="27">
        <f t="shared" si="21"/>
        <v>13</v>
      </c>
      <c r="U89" s="28">
        <f t="shared" si="22"/>
        <v>86</v>
      </c>
      <c r="V89" s="28">
        <f t="shared" si="23"/>
        <v>99</v>
      </c>
      <c r="W89" s="11"/>
    </row>
    <row r="90" ht="15.5" spans="1:23">
      <c r="A90" s="11"/>
      <c r="B90" s="11" t="s">
        <v>36</v>
      </c>
      <c r="C90" s="12" t="s">
        <v>41</v>
      </c>
      <c r="D90" s="33">
        <v>16</v>
      </c>
      <c r="E90" s="34">
        <v>10</v>
      </c>
      <c r="F90" s="33">
        <v>68</v>
      </c>
      <c r="G90" s="12">
        <f t="shared" si="16"/>
        <v>78</v>
      </c>
      <c r="H90" s="34">
        <v>2</v>
      </c>
      <c r="I90" s="33">
        <v>43</v>
      </c>
      <c r="J90" s="33">
        <f t="shared" si="17"/>
        <v>45</v>
      </c>
      <c r="K90" s="34">
        <v>0</v>
      </c>
      <c r="L90" s="33">
        <v>0</v>
      </c>
      <c r="M90" s="33">
        <f t="shared" si="18"/>
        <v>0</v>
      </c>
      <c r="N90" s="34">
        <v>6</v>
      </c>
      <c r="O90" s="33">
        <v>29</v>
      </c>
      <c r="P90" s="33">
        <f t="shared" si="19"/>
        <v>35</v>
      </c>
      <c r="Q90" s="34">
        <v>0</v>
      </c>
      <c r="R90" s="33">
        <v>0</v>
      </c>
      <c r="S90" s="33">
        <f t="shared" si="20"/>
        <v>0</v>
      </c>
      <c r="T90" s="27">
        <f t="shared" si="21"/>
        <v>18</v>
      </c>
      <c r="U90" s="28">
        <f t="shared" si="22"/>
        <v>156</v>
      </c>
      <c r="V90" s="28">
        <f t="shared" si="23"/>
        <v>174</v>
      </c>
      <c r="W90" s="11"/>
    </row>
    <row r="91" ht="15.5" spans="1:23">
      <c r="A91" s="11"/>
      <c r="B91" s="11" t="s">
        <v>36</v>
      </c>
      <c r="C91" s="12" t="s">
        <v>122</v>
      </c>
      <c r="D91" s="12">
        <v>0</v>
      </c>
      <c r="E91" s="13">
        <v>0</v>
      </c>
      <c r="F91" s="12">
        <v>0</v>
      </c>
      <c r="G91" s="12">
        <f t="shared" si="16"/>
        <v>0</v>
      </c>
      <c r="H91" s="16">
        <v>22</v>
      </c>
      <c r="I91" s="15">
        <v>52</v>
      </c>
      <c r="J91" s="15">
        <f t="shared" si="17"/>
        <v>74</v>
      </c>
      <c r="K91" s="16">
        <v>0</v>
      </c>
      <c r="L91" s="15">
        <v>0</v>
      </c>
      <c r="M91" s="15">
        <f t="shared" si="18"/>
        <v>0</v>
      </c>
      <c r="N91" s="16">
        <v>0</v>
      </c>
      <c r="O91" s="15">
        <v>0</v>
      </c>
      <c r="P91" s="15">
        <f t="shared" si="19"/>
        <v>0</v>
      </c>
      <c r="Q91" s="16">
        <v>0</v>
      </c>
      <c r="R91" s="15">
        <v>0</v>
      </c>
      <c r="S91" s="15">
        <f t="shared" si="20"/>
        <v>0</v>
      </c>
      <c r="T91" s="27">
        <f t="shared" si="21"/>
        <v>22</v>
      </c>
      <c r="U91" s="28">
        <f t="shared" si="22"/>
        <v>52</v>
      </c>
      <c r="V91" s="28">
        <f t="shared" si="23"/>
        <v>74</v>
      </c>
      <c r="W91" s="11"/>
    </row>
    <row r="92" ht="15.5" spans="1:23">
      <c r="A92" s="11"/>
      <c r="B92" s="11" t="s">
        <v>36</v>
      </c>
      <c r="C92" s="12" t="s">
        <v>123</v>
      </c>
      <c r="D92" s="12">
        <v>0</v>
      </c>
      <c r="E92" s="13">
        <v>19</v>
      </c>
      <c r="F92" s="12">
        <v>109</v>
      </c>
      <c r="G92" s="12">
        <f t="shared" si="16"/>
        <v>128</v>
      </c>
      <c r="H92" s="13">
        <v>4</v>
      </c>
      <c r="I92" s="12">
        <v>46</v>
      </c>
      <c r="J92" s="12">
        <f t="shared" si="17"/>
        <v>50</v>
      </c>
      <c r="K92" s="13">
        <v>0</v>
      </c>
      <c r="L92" s="12">
        <v>0</v>
      </c>
      <c r="M92" s="12">
        <f t="shared" si="18"/>
        <v>0</v>
      </c>
      <c r="N92" s="13">
        <v>1</v>
      </c>
      <c r="O92" s="12">
        <v>12</v>
      </c>
      <c r="P92" s="12">
        <f t="shared" si="19"/>
        <v>13</v>
      </c>
      <c r="Q92" s="13">
        <v>0</v>
      </c>
      <c r="R92" s="12">
        <v>0</v>
      </c>
      <c r="S92" s="12">
        <f t="shared" si="20"/>
        <v>0</v>
      </c>
      <c r="T92" s="27">
        <f t="shared" si="21"/>
        <v>24</v>
      </c>
      <c r="U92" s="28">
        <f t="shared" si="22"/>
        <v>167</v>
      </c>
      <c r="V92" s="28">
        <f t="shared" si="23"/>
        <v>191</v>
      </c>
      <c r="W92" s="11"/>
    </row>
    <row r="93" ht="15.5" spans="1:23">
      <c r="A93" s="11"/>
      <c r="B93" s="11" t="s">
        <v>36</v>
      </c>
      <c r="C93" s="12" t="s">
        <v>42</v>
      </c>
      <c r="D93" s="12">
        <v>0</v>
      </c>
      <c r="E93" s="13">
        <v>0</v>
      </c>
      <c r="F93" s="12">
        <v>0</v>
      </c>
      <c r="G93" s="12">
        <f t="shared" si="16"/>
        <v>0</v>
      </c>
      <c r="H93" s="13">
        <v>9</v>
      </c>
      <c r="I93" s="12">
        <v>68</v>
      </c>
      <c r="J93" s="12">
        <f t="shared" si="17"/>
        <v>77</v>
      </c>
      <c r="K93" s="13">
        <v>0</v>
      </c>
      <c r="L93" s="12">
        <v>0</v>
      </c>
      <c r="M93" s="12">
        <f t="shared" si="18"/>
        <v>0</v>
      </c>
      <c r="N93" s="13">
        <v>0</v>
      </c>
      <c r="O93" s="12">
        <v>0</v>
      </c>
      <c r="P93" s="12">
        <f t="shared" si="19"/>
        <v>0</v>
      </c>
      <c r="Q93" s="13">
        <v>0</v>
      </c>
      <c r="R93" s="12">
        <v>0</v>
      </c>
      <c r="S93" s="12">
        <f t="shared" si="20"/>
        <v>0</v>
      </c>
      <c r="T93" s="27">
        <f t="shared" si="21"/>
        <v>9</v>
      </c>
      <c r="U93" s="28">
        <f t="shared" si="22"/>
        <v>68</v>
      </c>
      <c r="V93" s="28">
        <f t="shared" si="23"/>
        <v>77</v>
      </c>
      <c r="W93" s="11"/>
    </row>
    <row r="94" ht="15.5" spans="1:23">
      <c r="A94" s="11"/>
      <c r="B94" s="11" t="s">
        <v>36</v>
      </c>
      <c r="C94" s="12" t="s">
        <v>43</v>
      </c>
      <c r="D94" s="12">
        <v>0</v>
      </c>
      <c r="E94" s="13">
        <v>0</v>
      </c>
      <c r="F94" s="12">
        <v>0</v>
      </c>
      <c r="G94" s="12">
        <f t="shared" si="16"/>
        <v>0</v>
      </c>
      <c r="H94" s="13">
        <v>11</v>
      </c>
      <c r="I94" s="12">
        <v>75</v>
      </c>
      <c r="J94" s="12">
        <f t="shared" si="17"/>
        <v>86</v>
      </c>
      <c r="K94" s="13">
        <v>0</v>
      </c>
      <c r="L94" s="12">
        <v>0</v>
      </c>
      <c r="M94" s="12">
        <f t="shared" si="18"/>
        <v>0</v>
      </c>
      <c r="N94" s="13">
        <v>0</v>
      </c>
      <c r="O94" s="12">
        <v>0</v>
      </c>
      <c r="P94" s="12">
        <f t="shared" si="19"/>
        <v>0</v>
      </c>
      <c r="Q94" s="13">
        <v>0</v>
      </c>
      <c r="R94" s="12">
        <v>0</v>
      </c>
      <c r="S94" s="12">
        <f t="shared" si="20"/>
        <v>0</v>
      </c>
      <c r="T94" s="27">
        <f t="shared" si="21"/>
        <v>11</v>
      </c>
      <c r="U94" s="28">
        <f t="shared" si="22"/>
        <v>75</v>
      </c>
      <c r="V94" s="28">
        <f t="shared" si="23"/>
        <v>86</v>
      </c>
      <c r="W94" s="11"/>
    </row>
    <row r="95" ht="15.5" spans="1:23">
      <c r="A95" s="11"/>
      <c r="B95" s="11" t="s">
        <v>36</v>
      </c>
      <c r="C95" s="35" t="s">
        <v>124</v>
      </c>
      <c r="D95" s="33">
        <v>0</v>
      </c>
      <c r="E95" s="34">
        <v>0</v>
      </c>
      <c r="F95" s="33">
        <v>70</v>
      </c>
      <c r="G95" s="12">
        <f t="shared" si="16"/>
        <v>70</v>
      </c>
      <c r="H95" s="34">
        <v>17</v>
      </c>
      <c r="I95" s="33">
        <v>62</v>
      </c>
      <c r="J95" s="33">
        <f t="shared" si="17"/>
        <v>79</v>
      </c>
      <c r="K95" s="34">
        <v>0</v>
      </c>
      <c r="L95" s="33">
        <v>0</v>
      </c>
      <c r="M95" s="33">
        <f t="shared" si="18"/>
        <v>0</v>
      </c>
      <c r="N95" s="34">
        <v>5</v>
      </c>
      <c r="O95" s="33">
        <v>12</v>
      </c>
      <c r="P95" s="33">
        <f t="shared" si="19"/>
        <v>17</v>
      </c>
      <c r="Q95" s="34">
        <v>0</v>
      </c>
      <c r="R95" s="33">
        <v>0</v>
      </c>
      <c r="S95" s="33">
        <f t="shared" si="20"/>
        <v>0</v>
      </c>
      <c r="T95" s="27">
        <f t="shared" si="21"/>
        <v>22</v>
      </c>
      <c r="U95" s="28">
        <f t="shared" si="22"/>
        <v>144</v>
      </c>
      <c r="V95" s="28">
        <f t="shared" si="23"/>
        <v>166</v>
      </c>
      <c r="W95" s="11"/>
    </row>
    <row r="96" ht="15.5" spans="1:23">
      <c r="A96" s="11"/>
      <c r="B96" s="11" t="s">
        <v>36</v>
      </c>
      <c r="C96" s="12" t="s">
        <v>44</v>
      </c>
      <c r="D96" s="12">
        <v>0</v>
      </c>
      <c r="E96" s="13">
        <v>0</v>
      </c>
      <c r="F96" s="12">
        <v>0</v>
      </c>
      <c r="G96" s="12">
        <f t="shared" si="16"/>
        <v>0</v>
      </c>
      <c r="H96" s="13">
        <v>8</v>
      </c>
      <c r="I96" s="12">
        <v>21</v>
      </c>
      <c r="J96" s="12">
        <f t="shared" si="17"/>
        <v>29</v>
      </c>
      <c r="K96" s="13">
        <v>0</v>
      </c>
      <c r="L96" s="12">
        <v>0</v>
      </c>
      <c r="M96" s="12">
        <f t="shared" si="18"/>
        <v>0</v>
      </c>
      <c r="N96" s="13">
        <v>7</v>
      </c>
      <c r="O96" s="12">
        <v>45</v>
      </c>
      <c r="P96" s="12">
        <f t="shared" si="19"/>
        <v>52</v>
      </c>
      <c r="Q96" s="13">
        <v>0</v>
      </c>
      <c r="R96" s="12">
        <v>0</v>
      </c>
      <c r="S96" s="12">
        <f t="shared" si="20"/>
        <v>0</v>
      </c>
      <c r="T96" s="27">
        <f t="shared" si="21"/>
        <v>15</v>
      </c>
      <c r="U96" s="28">
        <f t="shared" si="22"/>
        <v>66</v>
      </c>
      <c r="V96" s="28">
        <f t="shared" si="23"/>
        <v>81</v>
      </c>
      <c r="W96" s="11"/>
    </row>
    <row r="97" ht="15.5" spans="1:23">
      <c r="A97" s="11"/>
      <c r="B97" s="11" t="s">
        <v>36</v>
      </c>
      <c r="C97" s="12" t="s">
        <v>45</v>
      </c>
      <c r="D97" s="12">
        <v>0</v>
      </c>
      <c r="E97" s="13">
        <v>0</v>
      </c>
      <c r="F97" s="12">
        <v>0</v>
      </c>
      <c r="G97" s="12">
        <f t="shared" si="16"/>
        <v>0</v>
      </c>
      <c r="H97" s="13">
        <v>56</v>
      </c>
      <c r="I97" s="12">
        <v>110</v>
      </c>
      <c r="J97" s="12">
        <f t="shared" si="17"/>
        <v>166</v>
      </c>
      <c r="K97" s="13">
        <v>0</v>
      </c>
      <c r="L97" s="12">
        <v>0</v>
      </c>
      <c r="M97" s="12">
        <f t="shared" si="18"/>
        <v>0</v>
      </c>
      <c r="N97" s="13">
        <v>0</v>
      </c>
      <c r="O97" s="12">
        <v>0</v>
      </c>
      <c r="P97" s="12">
        <f t="shared" si="19"/>
        <v>0</v>
      </c>
      <c r="Q97" s="13">
        <v>0</v>
      </c>
      <c r="R97" s="12">
        <v>0</v>
      </c>
      <c r="S97" s="12">
        <f t="shared" si="20"/>
        <v>0</v>
      </c>
      <c r="T97" s="27">
        <f t="shared" si="21"/>
        <v>56</v>
      </c>
      <c r="U97" s="28">
        <f t="shared" si="22"/>
        <v>110</v>
      </c>
      <c r="V97" s="28">
        <f t="shared" si="23"/>
        <v>166</v>
      </c>
      <c r="W97" s="11"/>
    </row>
    <row r="98" ht="15.5" spans="1:23">
      <c r="A98" s="11"/>
      <c r="B98" s="11" t="s">
        <v>36</v>
      </c>
      <c r="C98" s="12" t="s">
        <v>46</v>
      </c>
      <c r="D98" s="12">
        <v>0</v>
      </c>
      <c r="E98" s="13">
        <v>23</v>
      </c>
      <c r="F98" s="12">
        <v>138</v>
      </c>
      <c r="G98" s="12">
        <f t="shared" si="16"/>
        <v>161</v>
      </c>
      <c r="H98" s="13">
        <v>7</v>
      </c>
      <c r="I98" s="17">
        <v>46</v>
      </c>
      <c r="J98" s="17">
        <f t="shared" si="17"/>
        <v>53</v>
      </c>
      <c r="K98" s="13">
        <v>0</v>
      </c>
      <c r="L98" s="12">
        <v>0</v>
      </c>
      <c r="M98" s="12">
        <f t="shared" si="18"/>
        <v>0</v>
      </c>
      <c r="N98" s="13">
        <v>25</v>
      </c>
      <c r="O98" s="12">
        <v>44</v>
      </c>
      <c r="P98" s="12">
        <f t="shared" si="19"/>
        <v>69</v>
      </c>
      <c r="Q98" s="13">
        <v>0</v>
      </c>
      <c r="R98" s="12">
        <v>0</v>
      </c>
      <c r="S98" s="12">
        <f t="shared" si="20"/>
        <v>0</v>
      </c>
      <c r="T98" s="27">
        <f t="shared" si="21"/>
        <v>55</v>
      </c>
      <c r="U98" s="28">
        <f t="shared" si="22"/>
        <v>228</v>
      </c>
      <c r="V98" s="28">
        <f t="shared" si="23"/>
        <v>283</v>
      </c>
      <c r="W98" s="11"/>
    </row>
    <row r="99" ht="15.5" spans="1:23">
      <c r="A99" s="11"/>
      <c r="B99" s="11" t="s">
        <v>36</v>
      </c>
      <c r="C99" s="12" t="s">
        <v>47</v>
      </c>
      <c r="D99" s="12">
        <v>128</v>
      </c>
      <c r="E99" s="13">
        <v>32</v>
      </c>
      <c r="F99" s="12">
        <v>120</v>
      </c>
      <c r="G99" s="12">
        <f t="shared" ref="G99:G118" si="24">SUM(E99:F99)</f>
        <v>152</v>
      </c>
      <c r="H99" s="13">
        <v>10</v>
      </c>
      <c r="I99" s="12">
        <v>59</v>
      </c>
      <c r="J99" s="12">
        <f t="shared" ref="J99:J118" si="25">SUM(H99:I99)</f>
        <v>69</v>
      </c>
      <c r="K99" s="13">
        <v>0</v>
      </c>
      <c r="L99" s="12">
        <v>0</v>
      </c>
      <c r="M99" s="12">
        <f t="shared" ref="M99:M118" si="26">SUM(K99:L99)</f>
        <v>0</v>
      </c>
      <c r="N99" s="13">
        <v>0</v>
      </c>
      <c r="O99" s="12">
        <v>0</v>
      </c>
      <c r="P99" s="12">
        <f t="shared" ref="P99:P118" si="27">SUM(N99:O99)</f>
        <v>0</v>
      </c>
      <c r="Q99" s="13">
        <v>0</v>
      </c>
      <c r="R99" s="12">
        <v>0</v>
      </c>
      <c r="S99" s="12">
        <f t="shared" ref="S99:S118" si="28">SUM(Q99:R99)</f>
        <v>0</v>
      </c>
      <c r="T99" s="27">
        <f t="shared" ref="T99:T118" si="29">E99+H99+K99+N99+Q99</f>
        <v>42</v>
      </c>
      <c r="U99" s="28">
        <f t="shared" ref="U99:U118" si="30">D99+F99+I99+L99+O99+R99</f>
        <v>307</v>
      </c>
      <c r="V99" s="28">
        <f t="shared" ref="V99:V118" si="31">SUM(T99:U99)</f>
        <v>349</v>
      </c>
      <c r="W99" s="11"/>
    </row>
    <row r="100" ht="15.5" spans="1:23">
      <c r="A100" s="11"/>
      <c r="B100" s="11" t="s">
        <v>36</v>
      </c>
      <c r="C100" s="12" t="s">
        <v>48</v>
      </c>
      <c r="D100" s="12">
        <v>0</v>
      </c>
      <c r="E100" s="13">
        <v>36</v>
      </c>
      <c r="F100" s="12">
        <v>136</v>
      </c>
      <c r="G100" s="12">
        <f t="shared" si="24"/>
        <v>172</v>
      </c>
      <c r="H100" s="13">
        <v>9</v>
      </c>
      <c r="I100" s="12">
        <v>35</v>
      </c>
      <c r="J100" s="12">
        <f t="shared" si="25"/>
        <v>44</v>
      </c>
      <c r="K100" s="13">
        <v>0</v>
      </c>
      <c r="L100" s="12">
        <v>0</v>
      </c>
      <c r="M100" s="12">
        <f t="shared" si="26"/>
        <v>0</v>
      </c>
      <c r="N100" s="13">
        <v>0</v>
      </c>
      <c r="O100" s="12">
        <v>0</v>
      </c>
      <c r="P100" s="12">
        <f t="shared" si="27"/>
        <v>0</v>
      </c>
      <c r="Q100" s="13">
        <v>0</v>
      </c>
      <c r="R100" s="12">
        <v>0</v>
      </c>
      <c r="S100" s="12">
        <f t="shared" si="28"/>
        <v>0</v>
      </c>
      <c r="T100" s="27">
        <f t="shared" si="29"/>
        <v>45</v>
      </c>
      <c r="U100" s="28">
        <f t="shared" si="30"/>
        <v>171</v>
      </c>
      <c r="V100" s="28">
        <f t="shared" si="31"/>
        <v>216</v>
      </c>
      <c r="W100" s="11"/>
    </row>
    <row r="101" ht="15.5" spans="1:23">
      <c r="A101" s="11"/>
      <c r="B101" s="11" t="s">
        <v>36</v>
      </c>
      <c r="C101" s="12" t="s">
        <v>125</v>
      </c>
      <c r="D101" s="12">
        <v>0</v>
      </c>
      <c r="E101" s="13">
        <v>0</v>
      </c>
      <c r="F101" s="12">
        <v>0</v>
      </c>
      <c r="G101" s="12">
        <f t="shared" si="24"/>
        <v>0</v>
      </c>
      <c r="H101" s="13">
        <v>5</v>
      </c>
      <c r="I101" s="12">
        <v>70</v>
      </c>
      <c r="J101" s="12">
        <f t="shared" si="25"/>
        <v>75</v>
      </c>
      <c r="K101" s="13">
        <v>0</v>
      </c>
      <c r="L101" s="12">
        <v>0</v>
      </c>
      <c r="M101" s="12">
        <f t="shared" si="26"/>
        <v>0</v>
      </c>
      <c r="N101" s="13">
        <v>1</v>
      </c>
      <c r="O101" s="12">
        <v>4</v>
      </c>
      <c r="P101" s="12">
        <f t="shared" si="27"/>
        <v>5</v>
      </c>
      <c r="Q101" s="13">
        <v>0</v>
      </c>
      <c r="R101" s="12">
        <v>0</v>
      </c>
      <c r="S101" s="12">
        <f t="shared" si="28"/>
        <v>0</v>
      </c>
      <c r="T101" s="27">
        <f t="shared" si="29"/>
        <v>6</v>
      </c>
      <c r="U101" s="28">
        <f t="shared" si="30"/>
        <v>74</v>
      </c>
      <c r="V101" s="28">
        <f t="shared" si="31"/>
        <v>80</v>
      </c>
      <c r="W101" s="11"/>
    </row>
    <row r="102" ht="15.5" spans="1:23">
      <c r="A102" s="11">
        <v>11</v>
      </c>
      <c r="B102" s="11" t="s">
        <v>91</v>
      </c>
      <c r="C102" s="12" t="s">
        <v>92</v>
      </c>
      <c r="D102" s="12">
        <v>0</v>
      </c>
      <c r="E102" s="13">
        <v>49</v>
      </c>
      <c r="F102" s="12">
        <v>146</v>
      </c>
      <c r="G102" s="12">
        <f t="shared" si="24"/>
        <v>195</v>
      </c>
      <c r="H102" s="13">
        <v>9</v>
      </c>
      <c r="I102" s="12">
        <v>49</v>
      </c>
      <c r="J102" s="12">
        <f t="shared" si="25"/>
        <v>58</v>
      </c>
      <c r="K102" s="13">
        <v>7</v>
      </c>
      <c r="L102" s="12">
        <v>38</v>
      </c>
      <c r="M102" s="12">
        <f t="shared" si="26"/>
        <v>45</v>
      </c>
      <c r="N102" s="13">
        <v>0</v>
      </c>
      <c r="O102" s="12">
        <v>8</v>
      </c>
      <c r="P102" s="12">
        <f t="shared" si="27"/>
        <v>8</v>
      </c>
      <c r="Q102" s="18">
        <v>0</v>
      </c>
      <c r="R102" s="11">
        <v>0</v>
      </c>
      <c r="S102" s="11">
        <f t="shared" si="28"/>
        <v>0</v>
      </c>
      <c r="T102" s="27">
        <f t="shared" si="29"/>
        <v>65</v>
      </c>
      <c r="U102" s="28">
        <f t="shared" si="30"/>
        <v>241</v>
      </c>
      <c r="V102" s="28">
        <f t="shared" si="31"/>
        <v>306</v>
      </c>
      <c r="W102" s="11"/>
    </row>
    <row r="103" ht="15.5" spans="1:23">
      <c r="A103" s="11"/>
      <c r="B103" s="11" t="s">
        <v>91</v>
      </c>
      <c r="C103" s="12" t="s">
        <v>93</v>
      </c>
      <c r="D103" s="12">
        <v>0</v>
      </c>
      <c r="E103" s="13">
        <v>0</v>
      </c>
      <c r="F103" s="12">
        <v>0</v>
      </c>
      <c r="G103" s="12">
        <f t="shared" si="24"/>
        <v>0</v>
      </c>
      <c r="H103" s="13">
        <v>34</v>
      </c>
      <c r="I103" s="17">
        <v>164</v>
      </c>
      <c r="J103" s="17">
        <f t="shared" si="25"/>
        <v>198</v>
      </c>
      <c r="K103" s="13">
        <v>0</v>
      </c>
      <c r="L103" s="12">
        <v>0</v>
      </c>
      <c r="M103" s="12">
        <f t="shared" si="26"/>
        <v>0</v>
      </c>
      <c r="N103" s="13">
        <v>0</v>
      </c>
      <c r="O103" s="12">
        <v>0</v>
      </c>
      <c r="P103" s="12">
        <f t="shared" si="27"/>
        <v>0</v>
      </c>
      <c r="Q103" s="18">
        <v>0</v>
      </c>
      <c r="R103" s="11">
        <v>0</v>
      </c>
      <c r="S103" s="11">
        <f t="shared" si="28"/>
        <v>0</v>
      </c>
      <c r="T103" s="27">
        <f t="shared" si="29"/>
        <v>34</v>
      </c>
      <c r="U103" s="28">
        <f t="shared" si="30"/>
        <v>164</v>
      </c>
      <c r="V103" s="28">
        <f t="shared" si="31"/>
        <v>198</v>
      </c>
      <c r="W103" s="11"/>
    </row>
    <row r="104" ht="15.5" spans="1:23">
      <c r="A104" s="11"/>
      <c r="B104" s="11" t="s">
        <v>91</v>
      </c>
      <c r="C104" s="12" t="s">
        <v>94</v>
      </c>
      <c r="D104" s="12">
        <v>130</v>
      </c>
      <c r="E104" s="13">
        <v>0</v>
      </c>
      <c r="F104" s="12">
        <v>0</v>
      </c>
      <c r="G104" s="12">
        <f t="shared" si="24"/>
        <v>0</v>
      </c>
      <c r="H104" s="13">
        <v>0</v>
      </c>
      <c r="I104" s="12">
        <v>0</v>
      </c>
      <c r="J104" s="12">
        <f t="shared" si="25"/>
        <v>0</v>
      </c>
      <c r="K104" s="13">
        <v>0</v>
      </c>
      <c r="L104" s="12">
        <v>0</v>
      </c>
      <c r="M104" s="12">
        <f t="shared" si="26"/>
        <v>0</v>
      </c>
      <c r="N104" s="13">
        <v>0</v>
      </c>
      <c r="O104" s="12">
        <v>0</v>
      </c>
      <c r="P104" s="12">
        <f t="shared" si="27"/>
        <v>0</v>
      </c>
      <c r="Q104" s="18">
        <v>0</v>
      </c>
      <c r="R104" s="11">
        <v>0</v>
      </c>
      <c r="S104" s="11">
        <f t="shared" si="28"/>
        <v>0</v>
      </c>
      <c r="T104" s="27">
        <f t="shared" si="29"/>
        <v>0</v>
      </c>
      <c r="U104" s="28">
        <f t="shared" si="30"/>
        <v>130</v>
      </c>
      <c r="V104" s="28">
        <f t="shared" si="31"/>
        <v>130</v>
      </c>
      <c r="W104" s="11"/>
    </row>
    <row r="105" ht="15.5" spans="1:23">
      <c r="A105" s="11"/>
      <c r="B105" s="11" t="s">
        <v>91</v>
      </c>
      <c r="C105" s="12" t="s">
        <v>95</v>
      </c>
      <c r="D105" s="12">
        <v>64</v>
      </c>
      <c r="E105" s="13">
        <v>0</v>
      </c>
      <c r="F105" s="12">
        <v>0</v>
      </c>
      <c r="G105" s="12">
        <f t="shared" si="24"/>
        <v>0</v>
      </c>
      <c r="H105" s="13">
        <v>0</v>
      </c>
      <c r="I105" s="12">
        <v>0</v>
      </c>
      <c r="J105" s="12">
        <f t="shared" si="25"/>
        <v>0</v>
      </c>
      <c r="K105" s="13">
        <v>0</v>
      </c>
      <c r="L105" s="12">
        <v>0</v>
      </c>
      <c r="M105" s="12">
        <f t="shared" si="26"/>
        <v>0</v>
      </c>
      <c r="N105" s="13">
        <v>9</v>
      </c>
      <c r="O105" s="12">
        <v>8</v>
      </c>
      <c r="P105" s="12">
        <f t="shared" si="27"/>
        <v>17</v>
      </c>
      <c r="Q105" s="18">
        <v>0</v>
      </c>
      <c r="R105" s="11">
        <v>0</v>
      </c>
      <c r="S105" s="11">
        <f t="shared" si="28"/>
        <v>0</v>
      </c>
      <c r="T105" s="27">
        <f t="shared" si="29"/>
        <v>9</v>
      </c>
      <c r="U105" s="28">
        <f t="shared" si="30"/>
        <v>72</v>
      </c>
      <c r="V105" s="28">
        <f t="shared" si="31"/>
        <v>81</v>
      </c>
      <c r="W105" s="11"/>
    </row>
    <row r="106" ht="15.5" spans="1:23">
      <c r="A106" s="11"/>
      <c r="B106" s="11" t="s">
        <v>91</v>
      </c>
      <c r="C106" s="12" t="s">
        <v>96</v>
      </c>
      <c r="D106" s="12">
        <v>0</v>
      </c>
      <c r="E106" s="13">
        <v>0</v>
      </c>
      <c r="F106" s="12">
        <v>0</v>
      </c>
      <c r="G106" s="12">
        <f t="shared" si="24"/>
        <v>0</v>
      </c>
      <c r="H106" s="13">
        <v>48</v>
      </c>
      <c r="I106" s="12">
        <v>170</v>
      </c>
      <c r="J106" s="12">
        <f t="shared" si="25"/>
        <v>218</v>
      </c>
      <c r="K106" s="13">
        <v>9</v>
      </c>
      <c r="L106" s="12">
        <v>29</v>
      </c>
      <c r="M106" s="12">
        <f t="shared" si="26"/>
        <v>38</v>
      </c>
      <c r="N106" s="13">
        <v>0</v>
      </c>
      <c r="O106" s="12">
        <v>0</v>
      </c>
      <c r="P106" s="12">
        <f t="shared" si="27"/>
        <v>0</v>
      </c>
      <c r="Q106" s="18">
        <v>0</v>
      </c>
      <c r="R106" s="11">
        <v>0</v>
      </c>
      <c r="S106" s="11">
        <f t="shared" si="28"/>
        <v>0</v>
      </c>
      <c r="T106" s="27">
        <f t="shared" si="29"/>
        <v>57</v>
      </c>
      <c r="U106" s="28">
        <f t="shared" si="30"/>
        <v>199</v>
      </c>
      <c r="V106" s="28">
        <f t="shared" si="31"/>
        <v>256</v>
      </c>
      <c r="W106" s="11"/>
    </row>
    <row r="107" ht="15.5" spans="1:23">
      <c r="A107" s="11"/>
      <c r="B107" s="11" t="s">
        <v>91</v>
      </c>
      <c r="C107" s="12" t="s">
        <v>97</v>
      </c>
      <c r="D107" s="12">
        <v>0</v>
      </c>
      <c r="E107" s="13">
        <v>0</v>
      </c>
      <c r="F107" s="12">
        <v>0</v>
      </c>
      <c r="G107" s="12">
        <f t="shared" si="24"/>
        <v>0</v>
      </c>
      <c r="H107" s="13">
        <v>32</v>
      </c>
      <c r="I107" s="12">
        <v>175</v>
      </c>
      <c r="J107" s="12">
        <f t="shared" si="25"/>
        <v>207</v>
      </c>
      <c r="K107" s="13">
        <v>11</v>
      </c>
      <c r="L107" s="12">
        <v>32</v>
      </c>
      <c r="M107" s="12">
        <f t="shared" si="26"/>
        <v>43</v>
      </c>
      <c r="N107" s="13">
        <v>0</v>
      </c>
      <c r="O107" s="12">
        <v>0</v>
      </c>
      <c r="P107" s="12">
        <f t="shared" si="27"/>
        <v>0</v>
      </c>
      <c r="Q107" s="18">
        <v>0</v>
      </c>
      <c r="R107" s="11">
        <v>0</v>
      </c>
      <c r="S107" s="11">
        <f t="shared" si="28"/>
        <v>0</v>
      </c>
      <c r="T107" s="27">
        <f t="shared" si="29"/>
        <v>43</v>
      </c>
      <c r="U107" s="28">
        <f t="shared" si="30"/>
        <v>207</v>
      </c>
      <c r="V107" s="28">
        <f t="shared" si="31"/>
        <v>250</v>
      </c>
      <c r="W107" s="11"/>
    </row>
    <row r="108" ht="15.5" spans="1:23">
      <c r="A108" s="11"/>
      <c r="B108" s="11" t="s">
        <v>91</v>
      </c>
      <c r="C108" s="12" t="s">
        <v>98</v>
      </c>
      <c r="D108" s="12">
        <v>0</v>
      </c>
      <c r="E108" s="13">
        <v>23</v>
      </c>
      <c r="F108" s="12">
        <v>132</v>
      </c>
      <c r="G108" s="12">
        <f t="shared" si="24"/>
        <v>155</v>
      </c>
      <c r="H108" s="13">
        <v>10</v>
      </c>
      <c r="I108" s="12">
        <v>45</v>
      </c>
      <c r="J108" s="12">
        <f t="shared" si="25"/>
        <v>55</v>
      </c>
      <c r="K108" s="13">
        <v>16</v>
      </c>
      <c r="L108" s="12">
        <v>27</v>
      </c>
      <c r="M108" s="12">
        <f t="shared" si="26"/>
        <v>43</v>
      </c>
      <c r="N108" s="13">
        <v>0</v>
      </c>
      <c r="O108" s="12">
        <v>0</v>
      </c>
      <c r="P108" s="12">
        <f t="shared" si="27"/>
        <v>0</v>
      </c>
      <c r="Q108" s="18">
        <v>0</v>
      </c>
      <c r="R108" s="11">
        <v>0</v>
      </c>
      <c r="S108" s="11">
        <f t="shared" si="28"/>
        <v>0</v>
      </c>
      <c r="T108" s="27">
        <f t="shared" si="29"/>
        <v>49</v>
      </c>
      <c r="U108" s="28">
        <f t="shared" si="30"/>
        <v>204</v>
      </c>
      <c r="V108" s="28">
        <f t="shared" si="31"/>
        <v>253</v>
      </c>
      <c r="W108" s="11"/>
    </row>
    <row r="109" ht="15.5" spans="1:23">
      <c r="A109" s="11"/>
      <c r="B109" s="11" t="s">
        <v>91</v>
      </c>
      <c r="C109" s="12" t="s">
        <v>99</v>
      </c>
      <c r="D109" s="12">
        <v>195</v>
      </c>
      <c r="E109" s="13">
        <v>0</v>
      </c>
      <c r="F109" s="12">
        <v>0</v>
      </c>
      <c r="G109" s="12">
        <f t="shared" si="24"/>
        <v>0</v>
      </c>
      <c r="H109" s="13">
        <v>0</v>
      </c>
      <c r="I109" s="12">
        <v>0</v>
      </c>
      <c r="J109" s="12">
        <f t="shared" si="25"/>
        <v>0</v>
      </c>
      <c r="K109" s="13">
        <v>6</v>
      </c>
      <c r="L109" s="12">
        <v>20</v>
      </c>
      <c r="M109" s="12">
        <f t="shared" si="26"/>
        <v>26</v>
      </c>
      <c r="N109" s="13">
        <v>0</v>
      </c>
      <c r="O109" s="12">
        <v>0</v>
      </c>
      <c r="P109" s="12">
        <f t="shared" si="27"/>
        <v>0</v>
      </c>
      <c r="Q109" s="18">
        <v>0</v>
      </c>
      <c r="R109" s="11">
        <v>0</v>
      </c>
      <c r="S109" s="11">
        <f t="shared" si="28"/>
        <v>0</v>
      </c>
      <c r="T109" s="27">
        <f t="shared" si="29"/>
        <v>6</v>
      </c>
      <c r="U109" s="28">
        <f t="shared" si="30"/>
        <v>215</v>
      </c>
      <c r="V109" s="28">
        <f t="shared" si="31"/>
        <v>221</v>
      </c>
      <c r="W109" s="11"/>
    </row>
    <row r="110" ht="15.5" spans="1:23">
      <c r="A110" s="11"/>
      <c r="B110" s="11" t="s">
        <v>91</v>
      </c>
      <c r="C110" s="12" t="s">
        <v>100</v>
      </c>
      <c r="D110" s="12">
        <v>0</v>
      </c>
      <c r="E110" s="13">
        <v>18</v>
      </c>
      <c r="F110" s="12">
        <v>208</v>
      </c>
      <c r="G110" s="12">
        <f t="shared" si="24"/>
        <v>226</v>
      </c>
      <c r="H110" s="13">
        <v>0</v>
      </c>
      <c r="I110" s="12">
        <v>0</v>
      </c>
      <c r="J110" s="12">
        <f t="shared" si="25"/>
        <v>0</v>
      </c>
      <c r="K110" s="13">
        <v>17</v>
      </c>
      <c r="L110" s="12">
        <v>81</v>
      </c>
      <c r="M110" s="12">
        <f t="shared" si="26"/>
        <v>98</v>
      </c>
      <c r="N110" s="13">
        <v>0</v>
      </c>
      <c r="O110" s="12">
        <v>0</v>
      </c>
      <c r="P110" s="12">
        <f t="shared" si="27"/>
        <v>0</v>
      </c>
      <c r="Q110" s="18">
        <v>0</v>
      </c>
      <c r="R110" s="11">
        <v>0</v>
      </c>
      <c r="S110" s="11">
        <f t="shared" si="28"/>
        <v>0</v>
      </c>
      <c r="T110" s="27">
        <f t="shared" si="29"/>
        <v>35</v>
      </c>
      <c r="U110" s="28">
        <f t="shared" si="30"/>
        <v>289</v>
      </c>
      <c r="V110" s="28">
        <f t="shared" si="31"/>
        <v>324</v>
      </c>
      <c r="W110" s="11"/>
    </row>
    <row r="111" ht="15.5" spans="1:23">
      <c r="A111" s="11"/>
      <c r="B111" s="11" t="s">
        <v>91</v>
      </c>
      <c r="C111" s="12" t="s">
        <v>101</v>
      </c>
      <c r="D111" s="12">
        <v>0</v>
      </c>
      <c r="E111" s="13">
        <v>30</v>
      </c>
      <c r="F111" s="12">
        <v>144</v>
      </c>
      <c r="G111" s="12">
        <f t="shared" si="24"/>
        <v>174</v>
      </c>
      <c r="H111" s="13">
        <v>11</v>
      </c>
      <c r="I111" s="12">
        <v>29</v>
      </c>
      <c r="J111" s="12">
        <f t="shared" si="25"/>
        <v>40</v>
      </c>
      <c r="K111" s="13">
        <v>4</v>
      </c>
      <c r="L111" s="12">
        <v>9</v>
      </c>
      <c r="M111" s="12">
        <f t="shared" si="26"/>
        <v>13</v>
      </c>
      <c r="N111" s="13">
        <v>0</v>
      </c>
      <c r="O111" s="12">
        <v>0</v>
      </c>
      <c r="P111" s="12">
        <f t="shared" si="27"/>
        <v>0</v>
      </c>
      <c r="Q111" s="18">
        <v>0</v>
      </c>
      <c r="R111" s="11">
        <v>0</v>
      </c>
      <c r="S111" s="11">
        <f t="shared" si="28"/>
        <v>0</v>
      </c>
      <c r="T111" s="27">
        <f t="shared" si="29"/>
        <v>45</v>
      </c>
      <c r="U111" s="28">
        <f t="shared" si="30"/>
        <v>182</v>
      </c>
      <c r="V111" s="28">
        <f t="shared" si="31"/>
        <v>227</v>
      </c>
      <c r="W111" s="11"/>
    </row>
    <row r="112" ht="15.5" spans="1:23">
      <c r="A112" s="11"/>
      <c r="B112" s="11" t="s">
        <v>91</v>
      </c>
      <c r="C112" s="12" t="s">
        <v>102</v>
      </c>
      <c r="D112" s="12">
        <v>0</v>
      </c>
      <c r="E112" s="13">
        <v>58</v>
      </c>
      <c r="F112" s="12">
        <v>229</v>
      </c>
      <c r="G112" s="12">
        <f t="shared" si="24"/>
        <v>287</v>
      </c>
      <c r="H112" s="13">
        <v>0</v>
      </c>
      <c r="I112" s="12">
        <v>0</v>
      </c>
      <c r="J112" s="12">
        <f t="shared" si="25"/>
        <v>0</v>
      </c>
      <c r="K112" s="13">
        <v>11</v>
      </c>
      <c r="L112" s="12">
        <v>25</v>
      </c>
      <c r="M112" s="12">
        <f t="shared" si="26"/>
        <v>36</v>
      </c>
      <c r="N112" s="13">
        <v>0</v>
      </c>
      <c r="O112" s="12">
        <v>0</v>
      </c>
      <c r="P112" s="12">
        <f t="shared" si="27"/>
        <v>0</v>
      </c>
      <c r="Q112" s="18">
        <v>0</v>
      </c>
      <c r="R112" s="11">
        <v>0</v>
      </c>
      <c r="S112" s="11">
        <f t="shared" si="28"/>
        <v>0</v>
      </c>
      <c r="T112" s="27">
        <f t="shared" si="29"/>
        <v>69</v>
      </c>
      <c r="U112" s="28">
        <f t="shared" si="30"/>
        <v>254</v>
      </c>
      <c r="V112" s="28">
        <f t="shared" si="31"/>
        <v>323</v>
      </c>
      <c r="W112" s="11"/>
    </row>
    <row r="113" ht="15.5" spans="1:23">
      <c r="A113" s="11"/>
      <c r="B113" s="11" t="s">
        <v>91</v>
      </c>
      <c r="C113" s="32" t="s">
        <v>103</v>
      </c>
      <c r="D113" s="12">
        <v>98</v>
      </c>
      <c r="E113" s="13">
        <v>0</v>
      </c>
      <c r="F113" s="12">
        <v>0</v>
      </c>
      <c r="G113" s="12">
        <f t="shared" si="24"/>
        <v>0</v>
      </c>
      <c r="H113" s="13">
        <v>0</v>
      </c>
      <c r="I113" s="12">
        <v>0</v>
      </c>
      <c r="J113" s="12">
        <f t="shared" si="25"/>
        <v>0</v>
      </c>
      <c r="K113" s="13">
        <v>0</v>
      </c>
      <c r="L113" s="12">
        <v>0</v>
      </c>
      <c r="M113" s="12">
        <f t="shared" si="26"/>
        <v>0</v>
      </c>
      <c r="N113" s="13">
        <v>0</v>
      </c>
      <c r="O113" s="12">
        <v>0</v>
      </c>
      <c r="P113" s="12">
        <f t="shared" si="27"/>
        <v>0</v>
      </c>
      <c r="Q113" s="18">
        <v>0</v>
      </c>
      <c r="R113" s="11">
        <v>0</v>
      </c>
      <c r="S113" s="11">
        <f t="shared" si="28"/>
        <v>0</v>
      </c>
      <c r="T113" s="27">
        <f t="shared" si="29"/>
        <v>0</v>
      </c>
      <c r="U113" s="28">
        <f t="shared" si="30"/>
        <v>98</v>
      </c>
      <c r="V113" s="28">
        <f t="shared" si="31"/>
        <v>98</v>
      </c>
      <c r="W113" s="11"/>
    </row>
    <row r="114" ht="15.5" spans="1:23">
      <c r="A114" s="11"/>
      <c r="B114" s="11" t="s">
        <v>91</v>
      </c>
      <c r="C114" s="12" t="s">
        <v>104</v>
      </c>
      <c r="D114" s="12">
        <v>0</v>
      </c>
      <c r="E114" s="13">
        <v>28</v>
      </c>
      <c r="F114" s="12">
        <v>189</v>
      </c>
      <c r="G114" s="12">
        <f t="shared" si="24"/>
        <v>217</v>
      </c>
      <c r="H114" s="13">
        <v>1</v>
      </c>
      <c r="I114" s="12">
        <v>0</v>
      </c>
      <c r="J114" s="12">
        <f t="shared" si="25"/>
        <v>1</v>
      </c>
      <c r="K114" s="13">
        <v>0</v>
      </c>
      <c r="L114" s="12">
        <v>0</v>
      </c>
      <c r="M114" s="12">
        <f t="shared" si="26"/>
        <v>0</v>
      </c>
      <c r="N114" s="13">
        <v>0</v>
      </c>
      <c r="O114" s="12">
        <v>0</v>
      </c>
      <c r="P114" s="12">
        <f t="shared" si="27"/>
        <v>0</v>
      </c>
      <c r="Q114" s="18">
        <v>0</v>
      </c>
      <c r="R114" s="11">
        <v>0</v>
      </c>
      <c r="S114" s="11">
        <f t="shared" si="28"/>
        <v>0</v>
      </c>
      <c r="T114" s="27">
        <f t="shared" si="29"/>
        <v>29</v>
      </c>
      <c r="U114" s="28">
        <f t="shared" si="30"/>
        <v>189</v>
      </c>
      <c r="V114" s="28">
        <f t="shared" si="31"/>
        <v>218</v>
      </c>
      <c r="W114" s="11"/>
    </row>
    <row r="115" ht="15.5" spans="2:23">
      <c r="B115" s="36" t="s">
        <v>75</v>
      </c>
      <c r="C115" s="11" t="s">
        <v>133</v>
      </c>
      <c r="D115" s="12">
        <v>0</v>
      </c>
      <c r="E115" s="13">
        <v>14</v>
      </c>
      <c r="F115" s="12">
        <v>46</v>
      </c>
      <c r="G115" s="12">
        <f t="shared" si="24"/>
        <v>60</v>
      </c>
      <c r="H115" s="13">
        <v>5</v>
      </c>
      <c r="I115" s="12">
        <v>25</v>
      </c>
      <c r="J115" s="12">
        <f t="shared" si="25"/>
        <v>30</v>
      </c>
      <c r="K115" s="13">
        <v>8</v>
      </c>
      <c r="L115" s="12">
        <v>17</v>
      </c>
      <c r="M115" s="12">
        <f t="shared" si="26"/>
        <v>25</v>
      </c>
      <c r="N115" s="13">
        <v>52</v>
      </c>
      <c r="O115" s="12">
        <v>143</v>
      </c>
      <c r="P115" s="12">
        <f t="shared" si="27"/>
        <v>195</v>
      </c>
      <c r="Q115" s="18">
        <v>0</v>
      </c>
      <c r="R115" s="11">
        <v>0</v>
      </c>
      <c r="S115" s="11">
        <f t="shared" si="28"/>
        <v>0</v>
      </c>
      <c r="T115" s="27">
        <f t="shared" si="29"/>
        <v>79</v>
      </c>
      <c r="U115" s="28">
        <f t="shared" si="30"/>
        <v>231</v>
      </c>
      <c r="V115" s="28">
        <f t="shared" si="31"/>
        <v>310</v>
      </c>
      <c r="W115" s="11"/>
    </row>
    <row r="116" ht="15.5" spans="2:23">
      <c r="B116" s="36" t="s">
        <v>75</v>
      </c>
      <c r="C116" s="11" t="s">
        <v>131</v>
      </c>
      <c r="D116" s="11">
        <v>0</v>
      </c>
      <c r="E116" s="18">
        <v>29</v>
      </c>
      <c r="F116" s="11">
        <v>77</v>
      </c>
      <c r="G116" s="12">
        <f t="shared" si="24"/>
        <v>106</v>
      </c>
      <c r="H116" s="18">
        <v>20</v>
      </c>
      <c r="I116" s="11">
        <v>54</v>
      </c>
      <c r="J116" s="11">
        <f t="shared" si="25"/>
        <v>74</v>
      </c>
      <c r="K116" s="18">
        <v>34</v>
      </c>
      <c r="L116" s="11">
        <v>78</v>
      </c>
      <c r="M116" s="11">
        <f t="shared" si="26"/>
        <v>112</v>
      </c>
      <c r="N116" s="18">
        <v>27</v>
      </c>
      <c r="O116" s="11">
        <v>58</v>
      </c>
      <c r="P116" s="11">
        <f t="shared" si="27"/>
        <v>85</v>
      </c>
      <c r="Q116" s="18">
        <v>13</v>
      </c>
      <c r="R116" s="11">
        <v>31</v>
      </c>
      <c r="S116" s="11">
        <f t="shared" si="28"/>
        <v>44</v>
      </c>
      <c r="T116" s="27">
        <f t="shared" si="29"/>
        <v>123</v>
      </c>
      <c r="U116" s="28">
        <f t="shared" si="30"/>
        <v>298</v>
      </c>
      <c r="V116" s="28">
        <f t="shared" si="31"/>
        <v>421</v>
      </c>
      <c r="W116" s="11"/>
    </row>
    <row r="117" ht="15.5" spans="2:23">
      <c r="B117" s="36" t="s">
        <v>25</v>
      </c>
      <c r="C117" s="12" t="s">
        <v>27</v>
      </c>
      <c r="D117" s="12">
        <v>0</v>
      </c>
      <c r="E117" s="13">
        <v>0</v>
      </c>
      <c r="F117" s="12">
        <v>41</v>
      </c>
      <c r="G117" s="12">
        <f t="shared" si="24"/>
        <v>41</v>
      </c>
      <c r="H117" s="13">
        <v>36</v>
      </c>
      <c r="I117" s="12">
        <v>30</v>
      </c>
      <c r="J117" s="12">
        <f t="shared" si="25"/>
        <v>66</v>
      </c>
      <c r="K117" s="13">
        <v>8</v>
      </c>
      <c r="L117" s="12">
        <v>26</v>
      </c>
      <c r="M117" s="12">
        <f t="shared" si="26"/>
        <v>34</v>
      </c>
      <c r="N117" s="13">
        <v>4</v>
      </c>
      <c r="O117" s="12">
        <v>20</v>
      </c>
      <c r="P117" s="12">
        <f t="shared" si="27"/>
        <v>24</v>
      </c>
      <c r="Q117" s="18">
        <v>2</v>
      </c>
      <c r="R117" s="11">
        <v>29</v>
      </c>
      <c r="S117" s="11">
        <f t="shared" si="28"/>
        <v>31</v>
      </c>
      <c r="T117" s="27">
        <f t="shared" si="29"/>
        <v>50</v>
      </c>
      <c r="U117" s="28">
        <f t="shared" si="30"/>
        <v>146</v>
      </c>
      <c r="V117" s="28">
        <f t="shared" si="31"/>
        <v>196</v>
      </c>
      <c r="W117" s="11"/>
    </row>
    <row r="118" ht="15.5" spans="2:23">
      <c r="B118" s="36" t="s">
        <v>49</v>
      </c>
      <c r="C118" s="11" t="s">
        <v>56</v>
      </c>
      <c r="D118" s="12">
        <v>0</v>
      </c>
      <c r="E118" s="13">
        <v>0</v>
      </c>
      <c r="F118" s="12">
        <v>34</v>
      </c>
      <c r="G118" s="12">
        <f t="shared" si="24"/>
        <v>34</v>
      </c>
      <c r="H118" s="13">
        <v>26</v>
      </c>
      <c r="I118" s="17">
        <v>56</v>
      </c>
      <c r="J118" s="17">
        <f t="shared" si="25"/>
        <v>82</v>
      </c>
      <c r="K118" s="13">
        <v>16</v>
      </c>
      <c r="L118" s="12">
        <v>24</v>
      </c>
      <c r="M118" s="12">
        <f t="shared" si="26"/>
        <v>40</v>
      </c>
      <c r="N118" s="13">
        <v>5</v>
      </c>
      <c r="O118" s="12">
        <v>12</v>
      </c>
      <c r="P118" s="12">
        <f t="shared" si="27"/>
        <v>17</v>
      </c>
      <c r="Q118" s="18">
        <v>1</v>
      </c>
      <c r="R118" s="11">
        <v>9</v>
      </c>
      <c r="S118" s="11">
        <f t="shared" si="28"/>
        <v>10</v>
      </c>
      <c r="T118" s="27">
        <f t="shared" si="29"/>
        <v>48</v>
      </c>
      <c r="U118" s="28">
        <f t="shared" si="30"/>
        <v>135</v>
      </c>
      <c r="V118" s="28">
        <f t="shared" si="31"/>
        <v>183</v>
      </c>
      <c r="W118" s="11"/>
    </row>
  </sheetData>
  <autoFilter ref="A1:Y118">
    <extLst/>
  </autoFilter>
  <mergeCells count="2">
    <mergeCell ref="V1:V2"/>
    <mergeCell ref="W1:W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结算分配表 (大于零) </vt:lpstr>
      <vt:lpstr>结算分配表 (小于零) </vt:lpstr>
      <vt:lpstr>结算分配表 (本表求和)</vt:lpstr>
      <vt:lpstr>汇总表</vt:lpstr>
      <vt:lpstr>结算分配表（引用求和）</vt:lpstr>
      <vt:lpstr>预算</vt:lpstr>
      <vt:lpstr>招生、使用金额</vt:lpstr>
      <vt:lpstr>招生人数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2015-06-05T18:19:00Z</dcterms:created>
  <cp:lastPrinted>2021-10-09T09:16:00Z</cp:lastPrinted>
  <dcterms:modified xsi:type="dcterms:W3CDTF">2021-10-12T03:51:15Z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E3777F8057F249DD976DFB7BC352915B</vt:lpwstr>
  </property>
  <property fmtid="{D5CDD505-2E9C-101B-9397-08002B2CF9AE}" pid="3" name="KSOProductBuildVer">
    <vt:lpwstr>2052-11.1.0.10938</vt:lpwstr>
  </property>
</Properties>
</file>